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<sst xmlns="http://schemas.openxmlformats.org/spreadsheetml/2006/main" count="15" uniqueCount="14">
  <si>
    <t>Amortization Schedule</t>
  </si>
  <si>
    <t>DATA:</t>
  </si>
  <si>
    <t>Original Principle</t>
  </si>
  <si>
    <t>Loan Term (Years)</t>
  </si>
  <si>
    <t>Annual Interest Rate</t>
  </si>
  <si>
    <t>Payments Per Year</t>
  </si>
  <si>
    <t>LOAN START DATE</t>
  </si>
  <si>
    <t>Payment</t>
  </si>
  <si>
    <t>Monthly Interest %</t>
  </si>
  <si>
    <t>Month</t>
  </si>
  <si>
    <t>Interest</t>
  </si>
  <si>
    <t>Principle</t>
  </si>
  <si>
    <t>Balance</t>
  </si>
  <si>
    <t>Schedule Payment Date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</si>
</sst>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[$-409]d/mmm/yy"/>
    <numFmt numFmtId="166" formatCode="&quot;$&quot;#,##0.00_);[Red]\(&quot;$&quot;#,##0.00\)"/>
  </numFmts>
  <fonts count="10">
    <font>
      <sz val="11.0"/>
      <color rgb="FF000000"/>
      <name val="Calibri"/>
    </font>
    <font>
      <b/>
      <sz val="24.0"/>
      <color rgb="FF0066CC"/>
      <name val="Calibri"/>
    </font>
    <font>
      <b/>
      <sz val="24.0"/>
      <color rgb="FF000000"/>
      <name val="Calibri"/>
    </font>
    <font>
      <sz val="12.0"/>
      <color rgb="FF000000"/>
      <name val="Calibri"/>
    </font>
    <font>
      <b/>
      <sz val="12.0"/>
      <color rgb="FF0066CC"/>
      <name val="Calibri"/>
    </font>
    <font>
      <sz val="11.0"/>
      <color rgb="FF111111"/>
      <name val="Calibri"/>
    </font>
    <font/>
    <font>
      <b/>
      <sz val="11.0"/>
      <color rgb="FF000000"/>
      <name val="Calibri"/>
    </font>
    <font>
      <b/>
      <sz val="14.0"/>
      <color rgb="FF0066CC"/>
      <name val="Calibri"/>
    </font>
    <font>
      <b/>
      <sz val="12.0"/>
      <color rgb="FF11111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9">
    <border/>
    <border>
      <bottom style="thin">
        <color rgb="FFD8D8D8"/>
      </bottom>
    </border>
    <border>
      <left style="thin">
        <color rgb="FFD8D8D8"/>
      </left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bottom style="medium">
        <color rgb="FF0066CC"/>
      </bottom>
    </border>
    <border>
      <left/>
      <right/>
      <top/>
      <bottom/>
    </border>
    <border>
      <left/>
      <right/>
      <top/>
      <bottom style="medium">
        <color rgb="FF0066CC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Font="1"/>
    <xf borderId="0" fillId="0" fontId="4" numFmtId="0" xfId="0" applyFont="1"/>
    <xf borderId="0" fillId="0" fontId="0" numFmtId="0" xfId="0" applyFont="1"/>
    <xf borderId="1" fillId="0" fontId="0" numFmtId="164" xfId="0" applyAlignment="1" applyBorder="1" applyFont="1" applyNumberFormat="1">
      <alignment horizontal="left"/>
    </xf>
    <xf borderId="0" fillId="0" fontId="5" numFmtId="0" xfId="0" applyFont="1"/>
    <xf borderId="1" fillId="0" fontId="0" numFmtId="0" xfId="0" applyAlignment="1" applyBorder="1" applyFont="1">
      <alignment horizontal="left"/>
    </xf>
    <xf borderId="0" fillId="0" fontId="0" numFmtId="0" xfId="0" applyAlignment="1" applyFont="1">
      <alignment vertical="center"/>
    </xf>
    <xf borderId="1" fillId="0" fontId="0" numFmtId="10" xfId="0" applyAlignment="1" applyBorder="1" applyFont="1" applyNumberFormat="1">
      <alignment horizontal="left"/>
    </xf>
    <xf borderId="1" fillId="0" fontId="0" numFmtId="0" xfId="0" applyAlignment="1" applyBorder="1" applyFont="1">
      <alignment horizontal="center" vertical="center"/>
    </xf>
    <xf borderId="1" fillId="0" fontId="6" numFmtId="0" xfId="0" applyBorder="1" applyFont="1"/>
    <xf borderId="1" fillId="0" fontId="7" numFmtId="164" xfId="0" applyAlignment="1" applyBorder="1" applyFont="1" applyNumberFormat="1">
      <alignment horizontal="left"/>
    </xf>
    <xf borderId="2" fillId="0" fontId="8" numFmtId="165" xfId="0" applyAlignment="1" applyBorder="1" applyFont="1" applyNumberFormat="1">
      <alignment horizontal="center" vertical="center"/>
    </xf>
    <xf borderId="3" fillId="0" fontId="6" numFmtId="0" xfId="0" applyBorder="1" applyFont="1"/>
    <xf borderId="0" fillId="0" fontId="0" numFmtId="0" xfId="0" applyAlignment="1" applyFont="1">
      <alignment horizontal="left"/>
    </xf>
    <xf borderId="4" fillId="0" fontId="6" numFmtId="0" xfId="0" applyBorder="1" applyFont="1"/>
    <xf borderId="5" fillId="0" fontId="6" numFmtId="0" xfId="0" applyBorder="1" applyFont="1"/>
    <xf borderId="6" fillId="0" fontId="0" numFmtId="0" xfId="0" applyBorder="1" applyFont="1"/>
    <xf borderId="6" fillId="0" fontId="9" numFmtId="0" xfId="0" applyAlignment="1" applyBorder="1" applyFont="1">
      <alignment horizontal="center" vertical="center"/>
    </xf>
    <xf borderId="6" fillId="0" fontId="9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vertical="center"/>
    </xf>
    <xf borderId="7" fillId="2" fontId="5" numFmtId="0" xfId="0" applyAlignment="1" applyBorder="1" applyFill="1" applyFon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7" fillId="2" fontId="5" numFmtId="164" xfId="0" applyAlignment="1" applyBorder="1" applyFont="1" applyNumberFormat="1">
      <alignment horizontal="center" vertical="center"/>
    </xf>
    <xf borderId="7" fillId="2" fontId="5" numFmtId="166" xfId="0" applyAlignment="1" applyBorder="1" applyFont="1" applyNumberFormat="1">
      <alignment horizontal="center" vertical="center"/>
    </xf>
    <xf borderId="0" fillId="0" fontId="5" numFmtId="165" xfId="0" applyAlignment="1" applyFont="1" applyNumberFormat="1">
      <alignment horizontal="center" vertical="center"/>
    </xf>
    <xf borderId="8" fillId="2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57"/>
    <col customWidth="1" min="2" max="2" width="13.57"/>
    <col customWidth="1" min="3" max="3" width="12.86"/>
    <col customWidth="1" min="4" max="4" width="13.71"/>
    <col customWidth="1" min="5" max="5" width="15.0"/>
    <col customWidth="1" min="6" max="6" width="19.57"/>
    <col customWidth="1" min="7" max="26" width="8.71"/>
  </cols>
  <sheetData>
    <row r="1" ht="15.0" customHeight="1">
      <c r="A1" s="1" t="s">
        <v>0</v>
      </c>
      <c r="G1" s="2"/>
      <c r="H1" s="2"/>
      <c r="I1" s="2"/>
    </row>
    <row r="2" ht="15.0" customHeight="1">
      <c r="G2" s="2"/>
      <c r="H2" s="2"/>
      <c r="I2" s="2"/>
    </row>
    <row r="3">
      <c r="F3" s="3"/>
    </row>
    <row r="5" ht="24.75" customHeight="1">
      <c r="A5" s="4" t="s">
        <v>1</v>
      </c>
    </row>
    <row r="6" ht="24.75" customHeight="1">
      <c r="A6" s="5" t="s">
        <v>2</v>
      </c>
      <c r="B6" s="6">
        <v>10000.0</v>
      </c>
      <c r="F6" s="7"/>
    </row>
    <row r="7" ht="24.75" customHeight="1">
      <c r="A7" s="5" t="s">
        <v>3</v>
      </c>
      <c r="B7" s="8">
        <v>1.0</v>
      </c>
      <c r="F7" s="9"/>
    </row>
    <row r="8" ht="24.75" customHeight="1">
      <c r="A8" s="5" t="s">
        <v>4</v>
      </c>
      <c r="B8" s="10">
        <v>0.0508</v>
      </c>
    </row>
    <row r="9" ht="24.75" customHeight="1">
      <c r="A9" s="5" t="s">
        <v>5</v>
      </c>
      <c r="B9" s="8">
        <v>12.0</v>
      </c>
      <c r="E9" s="11" t="s">
        <v>6</v>
      </c>
      <c r="F9" s="12"/>
    </row>
    <row r="10" ht="24.75" customHeight="1">
      <c r="A10" s="5" t="s">
        <v>7</v>
      </c>
      <c r="B10" s="13">
        <f>B6*((B11*POWER(1+B11,B9))/(POWER(1+B11,B9)-1))</f>
        <v>856.4414722</v>
      </c>
      <c r="E10" s="14">
        <f>TODAY()</f>
        <v>43690</v>
      </c>
      <c r="F10" s="15"/>
    </row>
    <row r="11" ht="24.75" customHeight="1">
      <c r="A11" s="7" t="s">
        <v>8</v>
      </c>
      <c r="B11" s="16">
        <f>B8/12</f>
        <v>0.004233333333</v>
      </c>
      <c r="E11" s="17"/>
      <c r="F11" s="18"/>
    </row>
    <row r="12" ht="24.75" customHeight="1">
      <c r="A12" s="19"/>
      <c r="B12" s="19"/>
      <c r="C12" s="19"/>
      <c r="D12" s="19"/>
      <c r="E12" s="19"/>
      <c r="F12" s="19"/>
    </row>
    <row r="13" ht="51.0" customHeight="1">
      <c r="A13" s="20" t="s">
        <v>9</v>
      </c>
      <c r="B13" s="20" t="s">
        <v>7</v>
      </c>
      <c r="C13" s="20" t="s">
        <v>10</v>
      </c>
      <c r="D13" s="20" t="s">
        <v>11</v>
      </c>
      <c r="E13" s="20" t="s">
        <v>12</v>
      </c>
      <c r="F13" s="21" t="s">
        <v>13</v>
      </c>
    </row>
    <row r="14" ht="26.25" customHeight="1">
      <c r="A14" s="22">
        <v>0.0</v>
      </c>
      <c r="B14" s="23"/>
      <c r="C14" s="23"/>
      <c r="D14" s="23"/>
      <c r="E14" s="24">
        <f>B6</f>
        <v>10000</v>
      </c>
      <c r="F14" s="22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26.25" customHeight="1">
      <c r="A15" s="22">
        <v>1.0</v>
      </c>
      <c r="B15" s="25">
        <f>B10</f>
        <v>856.4414722</v>
      </c>
      <c r="C15" s="26">
        <f>IPMT(B8/B9,A15,B7*B9,-B6)</f>
        <v>42.33333333</v>
      </c>
      <c r="D15" s="25">
        <f t="shared" ref="D15:D26" si="1">B15-C15</f>
        <v>814.1081389</v>
      </c>
      <c r="E15" s="24">
        <f t="shared" ref="E15:E26" si="2">E14-D15</f>
        <v>9185.891861</v>
      </c>
      <c r="F15" s="27">
        <f>TODAY()+30</f>
        <v>43720</v>
      </c>
    </row>
    <row r="16" ht="26.25" customHeight="1">
      <c r="A16" s="22">
        <v>2.0</v>
      </c>
      <c r="B16" s="25">
        <f>B10</f>
        <v>856.4414722</v>
      </c>
      <c r="C16" s="26">
        <f>IPMT(B8/B9,A16,B7*B9,-B6)</f>
        <v>38.88694221</v>
      </c>
      <c r="D16" s="25">
        <f t="shared" si="1"/>
        <v>817.55453</v>
      </c>
      <c r="E16" s="24">
        <f t="shared" si="2"/>
        <v>8368.337331</v>
      </c>
      <c r="F16" s="27">
        <f>TODAY()+60</f>
        <v>43750</v>
      </c>
    </row>
    <row r="17" ht="26.25" customHeight="1">
      <c r="A17" s="22">
        <v>3.0</v>
      </c>
      <c r="B17" s="25">
        <f>B10</f>
        <v>856.4414722</v>
      </c>
      <c r="C17" s="26">
        <f>IPMT(B8/B9,A17,B7*B9,-B6)</f>
        <v>35.42596137</v>
      </c>
      <c r="D17" s="25">
        <f t="shared" si="1"/>
        <v>821.0155108</v>
      </c>
      <c r="E17" s="24">
        <f t="shared" si="2"/>
        <v>7547.32182</v>
      </c>
      <c r="F17" s="27">
        <f>TODAY()+91</f>
        <v>43781</v>
      </c>
    </row>
    <row r="18" ht="26.25" customHeight="1">
      <c r="A18" s="22">
        <v>4.0</v>
      </c>
      <c r="B18" s="25">
        <f>B10</f>
        <v>856.4414722</v>
      </c>
      <c r="C18" s="26">
        <f>IPMT(B8/B9,A18,B7*B9,-B6)</f>
        <v>31.95032904</v>
      </c>
      <c r="D18" s="25">
        <f t="shared" si="1"/>
        <v>824.4911431</v>
      </c>
      <c r="E18" s="24">
        <f t="shared" si="2"/>
        <v>6722.830677</v>
      </c>
      <c r="F18" s="27">
        <f>TODAY()+121</f>
        <v>43811</v>
      </c>
    </row>
    <row r="19" ht="26.25" customHeight="1">
      <c r="A19" s="22">
        <v>5.0</v>
      </c>
      <c r="B19" s="25">
        <f>B10</f>
        <v>856.4414722</v>
      </c>
      <c r="C19" s="26">
        <f>IPMT(B8/B9,A19,B7*B9,-B6)</f>
        <v>28.4599832</v>
      </c>
      <c r="D19" s="25">
        <f t="shared" si="1"/>
        <v>827.981489</v>
      </c>
      <c r="E19" s="24">
        <f t="shared" si="2"/>
        <v>5894.849188</v>
      </c>
      <c r="F19" s="27">
        <f>TODAY()+152</f>
        <v>43842</v>
      </c>
    </row>
    <row r="20" ht="26.25" customHeight="1">
      <c r="A20" s="22">
        <v>6.0</v>
      </c>
      <c r="B20" s="25">
        <f>B10</f>
        <v>856.4414722</v>
      </c>
      <c r="C20" s="26">
        <f>IPMT(B8/B9,A20,B7*B9,-B6)</f>
        <v>24.95486156</v>
      </c>
      <c r="D20" s="25">
        <f t="shared" si="1"/>
        <v>831.4866106</v>
      </c>
      <c r="E20" s="24">
        <f t="shared" si="2"/>
        <v>5063.362578</v>
      </c>
      <c r="F20" s="27">
        <f>TODAY()+183</f>
        <v>43873</v>
      </c>
    </row>
    <row r="21" ht="26.25" customHeight="1">
      <c r="A21" s="22">
        <v>7.0</v>
      </c>
      <c r="B21" s="25">
        <f>B10</f>
        <v>856.4414722</v>
      </c>
      <c r="C21" s="26">
        <f>IPMT(B8/B9,A21,B7*B9,-B6)</f>
        <v>21.43490158</v>
      </c>
      <c r="D21" s="25">
        <f t="shared" si="1"/>
        <v>835.0065706</v>
      </c>
      <c r="E21" s="24">
        <f t="shared" si="2"/>
        <v>4228.356007</v>
      </c>
      <c r="F21" s="27">
        <f>TODAY()+213</f>
        <v>43903</v>
      </c>
    </row>
    <row r="22" ht="26.25" customHeight="1">
      <c r="A22" s="22">
        <v>8.0</v>
      </c>
      <c r="B22" s="25">
        <f>B10</f>
        <v>856.4414722</v>
      </c>
      <c r="C22" s="26">
        <f>IPMT(B8/B9,A22,B7*B9,-B6)</f>
        <v>17.90004043</v>
      </c>
      <c r="D22" s="25">
        <f t="shared" si="1"/>
        <v>838.5414318</v>
      </c>
      <c r="E22" s="24">
        <f t="shared" si="2"/>
        <v>3389.814575</v>
      </c>
      <c r="F22" s="27">
        <f>TODAY()+244</f>
        <v>43934</v>
      </c>
    </row>
    <row r="23" ht="26.25" customHeight="1">
      <c r="A23" s="22">
        <v>9.0</v>
      </c>
      <c r="B23" s="25">
        <f>B10</f>
        <v>856.4414722</v>
      </c>
      <c r="C23" s="26">
        <f>IPMT(B8/B9,A23,B7*B9,-B6)</f>
        <v>14.35021504</v>
      </c>
      <c r="D23" s="25">
        <f t="shared" si="1"/>
        <v>842.0912571</v>
      </c>
      <c r="E23" s="24">
        <f t="shared" si="2"/>
        <v>2547.723318</v>
      </c>
      <c r="F23" s="27">
        <f>TODAY()+274</f>
        <v>43964</v>
      </c>
    </row>
    <row r="24" ht="26.25" customHeight="1">
      <c r="A24" s="22">
        <v>10.0</v>
      </c>
      <c r="B24" s="25">
        <f>B10</f>
        <v>856.4414722</v>
      </c>
      <c r="C24" s="26">
        <f>IPMT(B8/B9,A24,B7*B9,-B6)</f>
        <v>10.78536205</v>
      </c>
      <c r="D24" s="25">
        <f t="shared" si="1"/>
        <v>845.6561101</v>
      </c>
      <c r="E24" s="24">
        <f t="shared" si="2"/>
        <v>1702.067208</v>
      </c>
      <c r="F24" s="27">
        <f>TODAY()+305</f>
        <v>43995</v>
      </c>
    </row>
    <row r="25" ht="26.25" customHeight="1">
      <c r="A25" s="22">
        <v>11.0</v>
      </c>
      <c r="B25" s="25">
        <f>B10</f>
        <v>856.4414722</v>
      </c>
      <c r="C25" s="26">
        <f>IPMT(B8/B9,A25,B7*B9,-B6)</f>
        <v>7.205417847</v>
      </c>
      <c r="D25" s="25">
        <f t="shared" si="1"/>
        <v>849.2360543</v>
      </c>
      <c r="E25" s="24">
        <f t="shared" si="2"/>
        <v>852.8311536</v>
      </c>
      <c r="F25" s="27">
        <f>TODAY()+336</f>
        <v>44026</v>
      </c>
    </row>
    <row r="26" ht="26.25" customHeight="1">
      <c r="A26" s="22">
        <v>12.0</v>
      </c>
      <c r="B26" s="25">
        <f>B10</f>
        <v>856.4414722</v>
      </c>
      <c r="C26" s="26">
        <f>IPMT(B8/B9,A26,B7*B9,-B6)</f>
        <v>3.61031855</v>
      </c>
      <c r="D26" s="25">
        <f t="shared" si="1"/>
        <v>852.8311536</v>
      </c>
      <c r="E26" s="24">
        <f t="shared" si="2"/>
        <v>0</v>
      </c>
      <c r="F26" s="27">
        <f>TODAY()+365</f>
        <v>44055</v>
      </c>
    </row>
    <row r="27" ht="26.25" customHeight="1">
      <c r="A27" s="19"/>
      <c r="B27" s="28"/>
      <c r="C27" s="28"/>
      <c r="D27" s="28"/>
      <c r="E27" s="19"/>
      <c r="F27" s="19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E10:F11"/>
    <mergeCell ref="A1:F2"/>
    <mergeCell ref="E9:F9"/>
  </mergeCells>
  <printOptions/>
  <pageMargins bottom="0.75" footer="0.0" header="0.0" left="0.7" right="0.7" top="0.75"/>
  <pageSetup orientation="portrait"/>
  <drawing r:id="rId1"/>
</worksheet>
</file>