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860" activeTab="0"/>
  </bookViews>
  <sheets>
    <sheet name="Annual Depreciation Schedule" sheetId="1" r:id="rId1"/>
    <sheet name="3-Year Asset" sheetId="2" r:id="rId2"/>
    <sheet name="5-Year Asset " sheetId="3" r:id="rId3"/>
    <sheet name="7-Year Asset" sheetId="4" r:id="rId4"/>
    <sheet name="10-Year Asset" sheetId="5" r:id="rId5"/>
    <sheet name="15-Year Asset" sheetId="6" r:id="rId6"/>
    <sheet name="30-Year Asset" sheetId="7" r:id="rId7"/>
  </sheets>
  <definedNames>
    <definedName name="_xlnm.Print_Area" localSheetId="0">'Annual Depreciation Schedule'!$A$2:$K$21</definedName>
    <definedName name="Z_7CF9A84B_148C_4DAE_8D72_AD7DCD9CA146_.wvu.PrintArea" localSheetId="0" hidden="1">'Annual Depreciation Schedule'!$A$2:$K$21</definedName>
  </definedNames>
  <calcPr fullCalcOnLoad="1"/>
</workbook>
</file>

<file path=xl/sharedStrings.xml><?xml version="1.0" encoding="utf-8"?>
<sst xmlns="http://schemas.openxmlformats.org/spreadsheetml/2006/main" count="91" uniqueCount="43">
  <si>
    <t>Land</t>
  </si>
  <si>
    <t>Equipment</t>
  </si>
  <si>
    <t>Building</t>
  </si>
  <si>
    <t>Description</t>
  </si>
  <si>
    <t>Servers</t>
  </si>
  <si>
    <t>TOTAL ANNUAL DEPRECIATION EXPENSE</t>
  </si>
  <si>
    <t>IT equipment</t>
  </si>
  <si>
    <t>Transportation</t>
  </si>
  <si>
    <t>Fixed asset</t>
  </si>
  <si>
    <t>Initial cost</t>
  </si>
  <si>
    <t>Grinding machine #1</t>
  </si>
  <si>
    <t>Welding machine</t>
  </si>
  <si>
    <t>TOTAL</t>
  </si>
  <si>
    <t>Number of months owned in first year</t>
  </si>
  <si>
    <t>4567 Main St., Buffalo, NY 98052</t>
  </si>
  <si>
    <t>Year to calculate</t>
  </si>
  <si>
    <t>Date placed in service</t>
  </si>
  <si>
    <t>Warehouse - 4567 Main St., Buffalo, NY 98052</t>
  </si>
  <si>
    <t>Main office building</t>
  </si>
  <si>
    <t>User input</t>
  </si>
  <si>
    <t>End of year</t>
  </si>
  <si>
    <t>Annual depreciation</t>
  </si>
  <si>
    <t>Remaining value</t>
  </si>
  <si>
    <t>Capital asset classification</t>
  </si>
  <si>
    <t>Depreciable life (in years)</t>
  </si>
  <si>
    <t>Date purchased</t>
  </si>
  <si>
    <t>Accumulated depreciation beginning of year</t>
  </si>
  <si>
    <t>Number of depreciable months in current year</t>
  </si>
  <si>
    <t>Current year depreciation expense</t>
  </si>
  <si>
    <t>welding machine</t>
  </si>
  <si>
    <t>Remaining value at end of year</t>
  </si>
  <si>
    <t>corporate auto</t>
  </si>
  <si>
    <t>grinding machine #1</t>
  </si>
  <si>
    <t>warehouse</t>
  </si>
  <si>
    <t>main office building</t>
  </si>
  <si>
    <t>Net asset value at beginning of year</t>
  </si>
  <si>
    <t>List data:</t>
  </si>
  <si>
    <t>servers</t>
  </si>
  <si>
    <t>[Company Name]</t>
  </si>
  <si>
    <t>[Date]</t>
  </si>
  <si>
    <t>No. of years depreciation</t>
  </si>
  <si>
    <t>Corporate vehicle</t>
  </si>
  <si>
    <r>
      <t>Note:</t>
    </r>
    <r>
      <rPr>
        <sz val="10"/>
        <rFont val="Arial"/>
        <family val="0"/>
      </rPr>
      <t xml:space="preserve"> The area above contains data that populates the list in the Depreciable life (in years) column. You can alter this list as needed by using the </t>
    </r>
    <r>
      <rPr>
        <b/>
        <sz val="10"/>
        <rFont val="Arial"/>
        <family val="2"/>
      </rPr>
      <t>Validation</t>
    </r>
    <r>
      <rPr>
        <sz val="10"/>
        <rFont val="Arial"/>
        <family val="0"/>
      </rPr>
      <t xml:space="preserve"> command. Do not delete rows 2 through 7, which contain data for the list. If you do, you'll affect the list. For further help with lists and </t>
    </r>
    <r>
      <rPr>
        <b/>
        <sz val="10"/>
        <rFont val="Arial"/>
        <family val="2"/>
      </rPr>
      <t>Data Validation</t>
    </r>
    <r>
      <rPr>
        <sz val="10"/>
        <rFont val="Arial"/>
        <family val="0"/>
      </rPr>
      <t>, please see Help.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</si>
</sst>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[$-409]dddd\,\ mmmm\ dd\,\ yyyy"/>
    <numFmt numFmtId="167" formatCode="#,##0.0"/>
    <numFmt numFmtId="168" formatCode="yyyy"/>
    <numFmt numFmtId="169" formatCode="&quot;$&quot;#,##0"/>
    <numFmt numFmtId="170" formatCode="mm/dd/yy;@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6" fontId="0" fillId="2" borderId="0" xfId="0" applyNumberFormat="1" applyFont="1" applyFill="1" applyBorder="1" applyAlignment="1">
      <alignment horizontal="center"/>
    </xf>
    <xf numFmtId="6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6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6" fontId="4" fillId="3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6" fontId="0" fillId="2" borderId="5" xfId="0" applyNumberForma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6" fontId="0" fillId="2" borderId="0" xfId="0" applyNumberFormat="1" applyFill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/>
    </xf>
    <xf numFmtId="6" fontId="7" fillId="4" borderId="11" xfId="0" applyNumberFormat="1" applyFont="1" applyFill="1" applyBorder="1" applyAlignment="1">
      <alignment horizontal="center" vertical="center"/>
    </xf>
    <xf numFmtId="6" fontId="7" fillId="4" borderId="11" xfId="0" applyNumberFormat="1" applyFont="1" applyFill="1" applyBorder="1" applyAlignment="1">
      <alignment horizontal="center" vertical="center" wrapText="1"/>
    </xf>
    <xf numFmtId="6" fontId="7" fillId="4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7" fillId="4" borderId="14" xfId="0" applyFont="1" applyFill="1" applyBorder="1" applyAlignment="1">
      <alignment/>
    </xf>
    <xf numFmtId="0" fontId="9" fillId="4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6" fontId="4" fillId="3" borderId="16" xfId="0" applyNumberFormat="1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6" fontId="4" fillId="3" borderId="16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4" borderId="14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" fontId="1" fillId="2" borderId="9" xfId="0" applyNumberFormat="1" applyFont="1" applyFill="1" applyBorder="1" applyAlignment="1">
      <alignment horizontal="left"/>
    </xf>
    <xf numFmtId="49" fontId="12" fillId="4" borderId="9" xfId="0" applyNumberFormat="1" applyFont="1" applyFill="1" applyBorder="1" applyAlignment="1">
      <alignment horizontal="left"/>
    </xf>
    <xf numFmtId="0" fontId="1" fillId="2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6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6" fontId="5" fillId="0" borderId="0" xfId="0" applyNumberFormat="1" applyFont="1" applyFill="1" applyBorder="1" applyAlignment="1">
      <alignment horizontal="left"/>
    </xf>
    <xf numFmtId="6" fontId="1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6" fontId="0" fillId="2" borderId="9" xfId="0" applyNumberFormat="1" applyFont="1" applyFill="1" applyBorder="1" applyAlignment="1">
      <alignment horizontal="right"/>
    </xf>
    <xf numFmtId="38" fontId="0" fillId="2" borderId="9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 applyProtection="1">
      <alignment horizontal="right" indent="2"/>
      <protection locked="0"/>
    </xf>
    <xf numFmtId="165" fontId="0" fillId="2" borderId="9" xfId="0" applyNumberFormat="1" applyFont="1" applyFill="1" applyBorder="1" applyAlignment="1">
      <alignment horizontal="center"/>
    </xf>
    <xf numFmtId="6" fontId="1" fillId="3" borderId="17" xfId="0" applyNumberFormat="1" applyFont="1" applyFill="1" applyBorder="1" applyAlignment="1">
      <alignment horizontal="right"/>
    </xf>
    <xf numFmtId="169" fontId="0" fillId="3" borderId="9" xfId="0" applyNumberFormat="1" applyFont="1" applyFill="1" applyBorder="1" applyAlignment="1">
      <alignment horizontal="right"/>
    </xf>
    <xf numFmtId="6" fontId="0" fillId="3" borderId="9" xfId="0" applyNumberFormat="1" applyFont="1" applyFill="1" applyBorder="1" applyAlignment="1">
      <alignment horizontal="right"/>
    </xf>
    <xf numFmtId="38" fontId="0" fillId="3" borderId="9" xfId="0" applyNumberFormat="1" applyFont="1" applyFill="1" applyBorder="1" applyAlignment="1">
      <alignment horizontal="right"/>
    </xf>
    <xf numFmtId="6" fontId="0" fillId="2" borderId="18" xfId="0" applyNumberFormat="1" applyFill="1" applyBorder="1" applyAlignment="1">
      <alignment horizontal="center"/>
    </xf>
    <xf numFmtId="0" fontId="0" fillId="0" borderId="0" xfId="0" applyBorder="1" applyAlignment="1">
      <alignment vertical="top"/>
    </xf>
    <xf numFmtId="0" fontId="1" fillId="2" borderId="1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 applyProtection="1">
      <alignment horizontal="right" indent="2"/>
      <protection/>
    </xf>
    <xf numFmtId="6" fontId="1" fillId="3" borderId="1" xfId="0" applyNumberFormat="1" applyFont="1" applyFill="1" applyBorder="1" applyAlignment="1">
      <alignment horizontal="right"/>
    </xf>
    <xf numFmtId="6" fontId="0" fillId="3" borderId="0" xfId="0" applyNumberFormat="1" applyFont="1" applyFill="1" applyBorder="1" applyAlignment="1">
      <alignment horizontal="right"/>
    </xf>
    <xf numFmtId="6" fontId="0" fillId="3" borderId="20" xfId="0" applyNumberFormat="1" applyFont="1" applyFill="1" applyBorder="1" applyAlignment="1">
      <alignment horizontal="right"/>
    </xf>
    <xf numFmtId="38" fontId="0" fillId="3" borderId="0" xfId="0" applyNumberFormat="1" applyFont="1" applyFill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6" fontId="0" fillId="2" borderId="23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6" fontId="1" fillId="3" borderId="1" xfId="0" applyNumberFormat="1" applyFont="1" applyFill="1" applyBorder="1" applyAlignment="1">
      <alignment/>
    </xf>
    <xf numFmtId="38" fontId="0" fillId="3" borderId="20" xfId="0" applyNumberFormat="1" applyFont="1" applyFill="1" applyBorder="1" applyAlignment="1">
      <alignment horizontal="right"/>
    </xf>
    <xf numFmtId="170" fontId="0" fillId="2" borderId="23" xfId="0" applyNumberFormat="1" applyFont="1" applyFill="1" applyBorder="1" applyAlignment="1">
      <alignment horizontal="center"/>
    </xf>
    <xf numFmtId="38" fontId="0" fillId="3" borderId="2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D54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5.00390625" style="1" customWidth="1"/>
    <col min="2" max="2" width="19.140625" style="9" customWidth="1"/>
    <col min="3" max="3" width="39.8515625" style="9" customWidth="1"/>
    <col min="4" max="4" width="12.8515625" style="8" customWidth="1"/>
    <col min="5" max="5" width="17.140625" style="6" customWidth="1"/>
    <col min="6" max="6" width="14.140625" style="6" customWidth="1"/>
    <col min="7" max="7" width="18.7109375" style="6" customWidth="1"/>
    <col min="8" max="8" width="23.7109375" style="6" customWidth="1"/>
    <col min="9" max="9" width="20.00390625" style="6" customWidth="1"/>
    <col min="10" max="10" width="22.00390625" style="6" customWidth="1"/>
    <col min="11" max="11" width="16.28125" style="6" customWidth="1"/>
    <col min="12" max="12" width="15.7109375" style="6" customWidth="1"/>
    <col min="13" max="13" width="24.140625" style="4" bestFit="1" customWidth="1"/>
    <col min="14" max="14" width="11.00390625" style="6" customWidth="1"/>
    <col min="15" max="15" width="24.140625" style="1" bestFit="1" customWidth="1"/>
    <col min="16" max="16" width="18.00390625" style="5" customWidth="1"/>
    <col min="17" max="16384" width="5.00390625" style="1" customWidth="1"/>
  </cols>
  <sheetData>
    <row r="1" ht="15.75">
      <c r="B1" s="2" t="s">
        <v>38</v>
      </c>
    </row>
    <row r="2" spans="2:16" ht="15.75">
      <c r="B2" s="2" t="str">
        <f>CONCATENATE(C6," ","Capital Asset Depreciation Schedule")</f>
        <v>2005 Capital Asset Depreciation Schedule</v>
      </c>
      <c r="E2" s="25"/>
      <c r="F2" s="25"/>
      <c r="G2" s="25"/>
      <c r="H2" s="25"/>
      <c r="L2" s="18" t="s">
        <v>36</v>
      </c>
      <c r="M2" s="19" t="s">
        <v>40</v>
      </c>
      <c r="P2" s="68"/>
    </row>
    <row r="3" spans="2:16" ht="15">
      <c r="B3" s="58" t="s">
        <v>39</v>
      </c>
      <c r="E3" s="25"/>
      <c r="F3" s="25"/>
      <c r="G3" s="25"/>
      <c r="H3" s="25"/>
      <c r="L3" s="20"/>
      <c r="M3" s="21">
        <v>5</v>
      </c>
      <c r="P3" s="3"/>
    </row>
    <row r="4" spans="5:16" ht="12.75">
      <c r="E4" s="25"/>
      <c r="F4" s="25"/>
      <c r="G4" s="25"/>
      <c r="H4" s="25"/>
      <c r="L4" s="20"/>
      <c r="M4" s="21">
        <v>7</v>
      </c>
      <c r="P4" s="3"/>
    </row>
    <row r="5" spans="1:16" ht="15">
      <c r="A5" s="15"/>
      <c r="B5" s="63"/>
      <c r="C5" s="63"/>
      <c r="D5" s="64"/>
      <c r="E5" s="26"/>
      <c r="F5" s="26"/>
      <c r="G5" s="26"/>
      <c r="H5" s="26"/>
      <c r="I5" s="7"/>
      <c r="J5" s="7"/>
      <c r="K5" s="7"/>
      <c r="L5" s="20"/>
      <c r="M5" s="21">
        <v>10</v>
      </c>
      <c r="P5" s="3"/>
    </row>
    <row r="6" spans="1:16" ht="15.75">
      <c r="A6" s="12"/>
      <c r="B6" s="61" t="s">
        <v>15</v>
      </c>
      <c r="C6" s="60">
        <v>2005</v>
      </c>
      <c r="D6" s="67"/>
      <c r="E6" s="26"/>
      <c r="F6" s="26"/>
      <c r="G6" s="26"/>
      <c r="H6" s="26"/>
      <c r="I6" s="7"/>
      <c r="J6" s="7"/>
      <c r="K6" s="7"/>
      <c r="L6" s="20"/>
      <c r="M6" s="21">
        <v>15</v>
      </c>
      <c r="P6" s="3"/>
    </row>
    <row r="7" spans="1:16" ht="13.5" thickBot="1">
      <c r="A7" s="12"/>
      <c r="B7" s="65"/>
      <c r="C7" s="65"/>
      <c r="D7" s="66"/>
      <c r="E7" s="7"/>
      <c r="F7" s="7"/>
      <c r="G7" s="7"/>
      <c r="H7" s="7"/>
      <c r="I7" s="7"/>
      <c r="J7" s="7"/>
      <c r="K7" s="7"/>
      <c r="L7" s="77"/>
      <c r="M7" s="22">
        <v>30</v>
      </c>
      <c r="P7" s="3"/>
    </row>
    <row r="8" spans="1:16" ht="60" customHeight="1">
      <c r="A8" s="15"/>
      <c r="B8" s="27" t="s">
        <v>23</v>
      </c>
      <c r="C8" s="28" t="s">
        <v>3</v>
      </c>
      <c r="D8" s="29" t="s">
        <v>9</v>
      </c>
      <c r="E8" s="30" t="s">
        <v>24</v>
      </c>
      <c r="F8" s="30" t="s">
        <v>25</v>
      </c>
      <c r="G8" s="30" t="s">
        <v>26</v>
      </c>
      <c r="H8" s="30" t="s">
        <v>27</v>
      </c>
      <c r="I8" s="30" t="s">
        <v>28</v>
      </c>
      <c r="J8" s="30" t="s">
        <v>35</v>
      </c>
      <c r="K8" s="31" t="s">
        <v>30</v>
      </c>
      <c r="L8" s="79" t="s">
        <v>42</v>
      </c>
      <c r="M8" s="79"/>
      <c r="N8" s="62"/>
      <c r="O8" s="3"/>
      <c r="P8" s="3"/>
    </row>
    <row r="9" spans="1:16" ht="12.75">
      <c r="A9" s="15"/>
      <c r="B9" s="23" t="s">
        <v>0</v>
      </c>
      <c r="C9" s="24" t="s">
        <v>14</v>
      </c>
      <c r="D9" s="69">
        <v>700000</v>
      </c>
      <c r="E9" s="71"/>
      <c r="F9" s="72">
        <v>33348</v>
      </c>
      <c r="G9" s="74">
        <f>IF(E9=0,0,IF(YEAR(F9)&lt;$C$6,IF($C$6-YEAR(F9)&gt;E9,D9,IF(DAY(F9)&lt;=15,(13-MONTH(F9))/12*D9/E9+(MIN(E9,$C$6-YEAR(F9)-1)*D9/E9),(12-MONTH(F9))/12*D9/E9+(MIN(E9,($C$6-YEAR(F9)-1))*D9/E9))),0))</f>
        <v>0</v>
      </c>
      <c r="H9" s="81">
        <f>IF(E9=0,0,IF(YEAR(F9)=$C$6,IF(DAY(F9)&lt;=15,13-MONTH(F9),12-MONTH(F9)),IF(YEAR(F9)&gt;$C$6,0,12)))</f>
        <v>0</v>
      </c>
      <c r="I9" s="75">
        <f>IF(E9=0,0,MIN(J9,D9/E9*H9/12))</f>
        <v>0</v>
      </c>
      <c r="J9" s="75">
        <f>D9-G9</f>
        <v>700000</v>
      </c>
      <c r="K9" s="75">
        <f>+J9-I9</f>
        <v>700000</v>
      </c>
      <c r="L9" s="80"/>
      <c r="M9" s="80"/>
      <c r="N9" s="62"/>
      <c r="O9" s="3"/>
      <c r="P9" s="3"/>
    </row>
    <row r="10" spans="1:16" ht="12.75">
      <c r="A10" s="15"/>
      <c r="B10" s="23" t="s">
        <v>1</v>
      </c>
      <c r="C10" s="24" t="s">
        <v>10</v>
      </c>
      <c r="D10" s="70">
        <v>350000</v>
      </c>
      <c r="E10" s="71">
        <v>10</v>
      </c>
      <c r="F10" s="72">
        <v>38108</v>
      </c>
      <c r="G10" s="74">
        <f>IF(E10=0,0,IF(YEAR(F10)&lt;$C$6,IF($C$6-YEAR(F10)&gt;E10,D10,IF(DAY(F10)&lt;=15,(13-MONTH(F10))/12*D10/E10+(MIN(E10,$C$6-YEAR(F10)-1)*D10/E10),(12-MONTH(F10))/12*D10/E10+(MIN(E10,($C$6-YEAR(F10)-1))*D10/E10))),0))</f>
        <v>23333.333333333332</v>
      </c>
      <c r="H10" s="81">
        <f aca="true" t="shared" si="0" ref="H10:H17">IF(E10=0,0,IF(YEAR(F10)=$C$6,IF(DAY(F10)&lt;=15,13-MONTH(F10),12-MONTH(F10)),IF(YEAR(F10)&gt;$C$6,0,12)))</f>
        <v>12</v>
      </c>
      <c r="I10" s="75">
        <f aca="true" t="shared" si="1" ref="I10:I17">IF(E10=0,0,MIN(J10,D10/E10*H10/12))</f>
        <v>35000</v>
      </c>
      <c r="J10" s="75">
        <f aca="true" t="shared" si="2" ref="J10:J17">D10-G10</f>
        <v>326666.6666666667</v>
      </c>
      <c r="K10" s="76">
        <f aca="true" t="shared" si="3" ref="K10:K17">+J10-I10</f>
        <v>291666.6666666667</v>
      </c>
      <c r="L10" s="80"/>
      <c r="M10" s="80"/>
      <c r="N10" s="62"/>
      <c r="O10" s="11"/>
      <c r="P10" s="3"/>
    </row>
    <row r="11" spans="1:56" s="5" customFormat="1" ht="15.75">
      <c r="A11" s="35"/>
      <c r="B11" s="23" t="s">
        <v>6</v>
      </c>
      <c r="C11" s="24" t="s">
        <v>4</v>
      </c>
      <c r="D11" s="70">
        <v>50000</v>
      </c>
      <c r="E11" s="71">
        <v>3</v>
      </c>
      <c r="F11" s="72">
        <v>36557</v>
      </c>
      <c r="G11" s="74">
        <f>IF(E11=0,0,IF(YEAR(F11)&lt;$C$6,IF($C$6-YEAR(F11)&gt;E11,D11,IF(DAY(F11)&lt;=15,(13-MONTH(F11))/12*D11/E11+(MIN(E11,$C$6-YEAR(F11)-1)*D11/E11),(12-MONTH(F11))/12*D11/E11+(MIN(E11,($C$6-YEAR(F11)-1))*D11/E11))),0))</f>
        <v>50000</v>
      </c>
      <c r="H11" s="81">
        <f t="shared" si="0"/>
        <v>12</v>
      </c>
      <c r="I11" s="75">
        <f t="shared" si="1"/>
        <v>0</v>
      </c>
      <c r="J11" s="75">
        <f t="shared" si="2"/>
        <v>0</v>
      </c>
      <c r="K11" s="76">
        <f t="shared" si="3"/>
        <v>0</v>
      </c>
      <c r="L11" s="80"/>
      <c r="M11" s="80"/>
      <c r="N11" s="62"/>
      <c r="O11" s="3"/>
      <c r="P11" s="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13.5" customHeight="1">
      <c r="A12" s="15"/>
      <c r="B12" s="23" t="s">
        <v>1</v>
      </c>
      <c r="C12" s="24" t="s">
        <v>11</v>
      </c>
      <c r="D12" s="70">
        <v>255000</v>
      </c>
      <c r="E12" s="71">
        <v>5</v>
      </c>
      <c r="F12" s="72">
        <v>37789</v>
      </c>
      <c r="G12" s="74">
        <f>IF(E12=0,0,IF(YEAR(F12)&lt;$C$6,IF($C$6-YEAR(F12)&gt;E12,D12,IF(DAY(F12)&lt;=15,(13-MONTH(F12))/12*D12/E12+(MIN(E12,$C$6-YEAR(F12)-1)*D12/E12),(12-MONTH(F12))/12*D12/E12+(MIN(E12,($C$6-YEAR(F12)-1))*D12/E12))),0))</f>
        <v>76500</v>
      </c>
      <c r="H12" s="81">
        <f t="shared" si="0"/>
        <v>12</v>
      </c>
      <c r="I12" s="75">
        <f t="shared" si="1"/>
        <v>51000</v>
      </c>
      <c r="J12" s="75">
        <f t="shared" si="2"/>
        <v>178500</v>
      </c>
      <c r="K12" s="76">
        <f t="shared" si="3"/>
        <v>127500</v>
      </c>
      <c r="L12" s="62"/>
      <c r="M12" s="62"/>
      <c r="N12" s="62"/>
      <c r="O12" s="3"/>
      <c r="P12" s="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3.5" customHeight="1">
      <c r="A13" s="15"/>
      <c r="B13" s="23" t="s">
        <v>7</v>
      </c>
      <c r="C13" s="24" t="s">
        <v>41</v>
      </c>
      <c r="D13" s="70">
        <v>50000</v>
      </c>
      <c r="E13" s="71">
        <v>7</v>
      </c>
      <c r="F13" s="72">
        <v>38265</v>
      </c>
      <c r="G13" s="74">
        <f>IF(E13=0,0,IF(YEAR(F13)&lt;$C$6,IF($C$6-YEAR(F13)&gt;E13,D13,IF(DAY(F13)&lt;=15,(13-MONTH(F13))/12*D13/E13+(MIN(E13,$C$6-YEAR(F13)-1)*D13/E13),(12-MONTH(F13))/12*D13/E13+(MIN(E13,($C$6-YEAR(F13)-1))*D13/E13))),0))</f>
        <v>1785.7142857142858</v>
      </c>
      <c r="H13" s="81">
        <f t="shared" si="0"/>
        <v>12</v>
      </c>
      <c r="I13" s="75">
        <f t="shared" si="1"/>
        <v>7142.857142857142</v>
      </c>
      <c r="J13" s="75">
        <f t="shared" si="2"/>
        <v>48214.28571428572</v>
      </c>
      <c r="K13" s="76">
        <f t="shared" si="3"/>
        <v>41071.42857142857</v>
      </c>
      <c r="L13" s="7"/>
      <c r="M13" s="3"/>
      <c r="N13" s="7"/>
      <c r="O13" s="3"/>
      <c r="P13" s="3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ht="13.5" customHeight="1">
      <c r="A14" s="15"/>
      <c r="B14" s="23" t="s">
        <v>2</v>
      </c>
      <c r="C14" s="24" t="s">
        <v>17</v>
      </c>
      <c r="D14" s="70">
        <v>750000</v>
      </c>
      <c r="E14" s="71">
        <v>15</v>
      </c>
      <c r="F14" s="72">
        <v>33348</v>
      </c>
      <c r="G14" s="74">
        <f>IF(E14=0,0,IF(YEAR(F14)&lt;$C$6,IF($C$6-YEAR(F14)&gt;E14,D14,IF(DAY(F14)&lt;=15,(13-MONTH(F14))/12*D14/E14+(MIN(E14,$C$6-YEAR(F14)-1)*D14/E14),(12-MONTH(F14))/12*D14/E14+(MIN(E14,($C$6-YEAR(F14)-1))*D14/E14))),0))</f>
        <v>683333.3333333334</v>
      </c>
      <c r="H14" s="81">
        <f t="shared" si="0"/>
        <v>12</v>
      </c>
      <c r="I14" s="75">
        <f t="shared" si="1"/>
        <v>50000</v>
      </c>
      <c r="J14" s="75">
        <f t="shared" si="2"/>
        <v>66666.66666666663</v>
      </c>
      <c r="K14" s="76">
        <f t="shared" si="3"/>
        <v>16666.666666666628</v>
      </c>
      <c r="L14" s="7"/>
      <c r="M14" s="3"/>
      <c r="N14" s="7"/>
      <c r="O14" s="3"/>
      <c r="P14" s="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41" ht="13.5" customHeight="1">
      <c r="A15" s="15"/>
      <c r="B15" s="23" t="s">
        <v>2</v>
      </c>
      <c r="C15" s="24" t="s">
        <v>18</v>
      </c>
      <c r="D15" s="70">
        <v>1250000</v>
      </c>
      <c r="E15" s="71">
        <v>30</v>
      </c>
      <c r="F15" s="72">
        <v>32964</v>
      </c>
      <c r="G15" s="74">
        <f>IF(E15=0,0,IF(YEAR(F15)&lt;$C$6,IF($C$6-YEAR(F15)&gt;E15,D15,IF(DAY(F15)&lt;=15,(13-MONTH(F15))/12*D15/E15+(MIN(E15,$C$6-YEAR(F15)-1)*D15/E15),(12-MONTH(F15))/12*D15/E15+(MIN(E15,($C$6-YEAR(F15)-1))*D15/E15))),0))</f>
        <v>614583.3333333334</v>
      </c>
      <c r="H15" s="81">
        <f t="shared" si="0"/>
        <v>12</v>
      </c>
      <c r="I15" s="75">
        <f t="shared" si="1"/>
        <v>41666.666666666664</v>
      </c>
      <c r="J15" s="75">
        <f t="shared" si="2"/>
        <v>635416.6666666666</v>
      </c>
      <c r="K15" s="76">
        <f t="shared" si="3"/>
        <v>593750</v>
      </c>
      <c r="L15" s="14"/>
      <c r="M15" s="13"/>
      <c r="N15" s="7"/>
      <c r="O15" s="3"/>
      <c r="P15" s="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3.5" customHeight="1">
      <c r="A16" s="15"/>
      <c r="B16" s="23"/>
      <c r="C16" s="24"/>
      <c r="D16" s="70"/>
      <c r="E16" s="71"/>
      <c r="F16" s="72"/>
      <c r="G16" s="74">
        <f>IF(E16=0,0,IF(YEAR(F16)&lt;$C$6,IF($C$6-YEAR(F16)&gt;E16,D16,IF(DAY(F16)&lt;=15,(13-MONTH(F16))/12*D16/E16+(MIN(E16,$C$6-YEAR(F16)-1)*D16/E16),(12-MONTH(F16))/12*D16/E16+(MIN(E16,($C$6-YEAR(F16)-1))*D16/E16))),0))</f>
        <v>0</v>
      </c>
      <c r="H16" s="81">
        <f t="shared" si="0"/>
        <v>0</v>
      </c>
      <c r="I16" s="75">
        <f t="shared" si="1"/>
        <v>0</v>
      </c>
      <c r="J16" s="75">
        <f t="shared" si="2"/>
        <v>0</v>
      </c>
      <c r="K16" s="76">
        <f t="shared" si="3"/>
        <v>0</v>
      </c>
      <c r="L16" s="14"/>
      <c r="M16" s="13"/>
      <c r="N16" s="7"/>
      <c r="O16" s="12"/>
      <c r="P16" s="3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3.5" customHeight="1">
      <c r="A17" s="15"/>
      <c r="B17" s="23"/>
      <c r="C17" s="24"/>
      <c r="D17" s="70"/>
      <c r="E17" s="71"/>
      <c r="F17" s="72"/>
      <c r="G17" s="74">
        <f>IF(E17=0,0,IF(YEAR(F17)&lt;$C$6,IF($C$6-YEAR(F17)&gt;E17,D17,IF(DAY(F17)&lt;=15,(13-MONTH(F17))/12*D17/E17+(MIN(E17,$C$6-YEAR(F17)-1)*D17/E17),(12-MONTH(F17))/12*D17/E17+(MIN(E17,($C$6-YEAR(F17)-1))*D17/E17))),0))</f>
        <v>0</v>
      </c>
      <c r="H17" s="81">
        <f t="shared" si="0"/>
        <v>0</v>
      </c>
      <c r="I17" s="75">
        <f t="shared" si="1"/>
        <v>0</v>
      </c>
      <c r="J17" s="75">
        <f t="shared" si="2"/>
        <v>0</v>
      </c>
      <c r="K17" s="76">
        <f t="shared" si="3"/>
        <v>0</v>
      </c>
      <c r="L17" s="14"/>
      <c r="M17" s="1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3.5" customHeight="1" thickBot="1">
      <c r="A18" s="15"/>
      <c r="B18" s="32" t="s">
        <v>5</v>
      </c>
      <c r="C18" s="33"/>
      <c r="D18" s="16"/>
      <c r="E18" s="34"/>
      <c r="F18" s="34"/>
      <c r="G18" s="34"/>
      <c r="H18" s="34"/>
      <c r="I18" s="73">
        <f>SUM(I9:I17)</f>
        <v>184809.52380952382</v>
      </c>
      <c r="J18" s="73">
        <f>SUM(J9:J17)</f>
        <v>1955464.2857142854</v>
      </c>
      <c r="K18" s="73">
        <f>SUM(K9:K17)</f>
        <v>1770654.7619047621</v>
      </c>
      <c r="L18" s="14"/>
      <c r="M18" s="13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3.5" customHeight="1">
      <c r="A19" s="15"/>
      <c r="L19" s="14"/>
      <c r="M19" s="1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3.5" customHeight="1">
      <c r="A20" s="15"/>
      <c r="L20" s="14"/>
      <c r="M20" s="13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5.75">
      <c r="A21" s="15"/>
      <c r="L21" s="14"/>
      <c r="M21" s="1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.75">
      <c r="A22" s="15"/>
      <c r="B22" s="36"/>
      <c r="C22" s="36"/>
      <c r="D22" s="14"/>
      <c r="E22" s="14"/>
      <c r="F22" s="14"/>
      <c r="G22" s="14"/>
      <c r="H22" s="14"/>
      <c r="I22" s="7"/>
      <c r="J22" s="7"/>
      <c r="K22" s="7"/>
      <c r="L22" s="14"/>
      <c r="M22" s="13"/>
      <c r="N22" s="78"/>
      <c r="O22" s="78"/>
      <c r="P22" s="78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.75">
      <c r="A23" s="15"/>
      <c r="B23" s="36"/>
      <c r="C23" s="36"/>
      <c r="D23" s="14"/>
      <c r="E23" s="14"/>
      <c r="F23" s="14"/>
      <c r="G23" s="14"/>
      <c r="H23" s="14"/>
      <c r="I23" s="7"/>
      <c r="J23" s="7"/>
      <c r="K23" s="7"/>
      <c r="L23" s="14"/>
      <c r="M23" s="13"/>
      <c r="N23" s="78"/>
      <c r="O23" s="78"/>
      <c r="P23" s="78"/>
      <c r="Q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5.75">
      <c r="A24" s="15"/>
      <c r="B24" s="36"/>
      <c r="C24" s="36"/>
      <c r="D24" s="14"/>
      <c r="E24" s="14"/>
      <c r="F24" s="14"/>
      <c r="G24" s="14"/>
      <c r="H24" s="14"/>
      <c r="I24" s="7"/>
      <c r="J24" s="7"/>
      <c r="K24" s="7"/>
      <c r="L24" s="14"/>
      <c r="M24" s="13"/>
      <c r="N24" s="14"/>
      <c r="O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5">
      <c r="A25" s="15"/>
      <c r="B25" s="36"/>
      <c r="C25" s="36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4"/>
      <c r="O25" s="15"/>
      <c r="P25" s="3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5.75">
      <c r="A26" s="15"/>
      <c r="B26" s="36"/>
      <c r="C26" s="36"/>
      <c r="D26" s="14"/>
      <c r="E26" s="14"/>
      <c r="F26" s="14"/>
      <c r="G26" s="14"/>
      <c r="H26" s="14"/>
      <c r="I26" s="14"/>
      <c r="J26" s="14"/>
      <c r="K26" s="14"/>
      <c r="L26" s="14"/>
      <c r="M26" s="13"/>
      <c r="N26" s="14"/>
      <c r="O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5.75">
      <c r="A27" s="15"/>
      <c r="B27" s="36"/>
      <c r="C27" s="36"/>
      <c r="D27" s="14"/>
      <c r="E27" s="14"/>
      <c r="F27" s="14"/>
      <c r="G27" s="14"/>
      <c r="H27" s="14"/>
      <c r="I27" s="14"/>
      <c r="J27" s="14"/>
      <c r="K27" s="14"/>
      <c r="L27" s="14"/>
      <c r="M27" s="13"/>
      <c r="N27" s="14"/>
      <c r="O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5.75">
      <c r="A28" s="15"/>
      <c r="B28" s="36"/>
      <c r="C28" s="36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4"/>
      <c r="O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5.75">
      <c r="A29" s="15"/>
      <c r="B29" s="36"/>
      <c r="C29" s="36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4"/>
      <c r="O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5.75">
      <c r="A30" s="15"/>
      <c r="B30" s="36"/>
      <c r="C30" s="36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4"/>
      <c r="O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5.75">
      <c r="A31" s="15"/>
      <c r="B31" s="36"/>
      <c r="C31" s="36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4"/>
      <c r="O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5.75">
      <c r="A32" s="15"/>
      <c r="B32" s="36"/>
      <c r="C32" s="36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4"/>
      <c r="O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5.75">
      <c r="A33" s="15"/>
      <c r="B33" s="36"/>
      <c r="C33" s="36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4"/>
      <c r="O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13" ht="15.75">
      <c r="A34" s="15"/>
      <c r="B34" s="36"/>
      <c r="C34" s="36"/>
      <c r="D34" s="14"/>
      <c r="E34" s="14"/>
      <c r="F34" s="14"/>
      <c r="G34" s="14"/>
      <c r="H34" s="14"/>
      <c r="I34" s="14"/>
      <c r="J34" s="14"/>
      <c r="K34" s="14"/>
      <c r="L34" s="14"/>
      <c r="M34" s="13"/>
    </row>
    <row r="35" spans="1:13" ht="15.75">
      <c r="A35" s="15"/>
      <c r="B35" s="36"/>
      <c r="C35" s="36"/>
      <c r="D35" s="14"/>
      <c r="E35" s="14"/>
      <c r="F35" s="14"/>
      <c r="G35" s="14"/>
      <c r="H35" s="14"/>
      <c r="I35" s="14"/>
      <c r="J35" s="14"/>
      <c r="K35" s="14"/>
      <c r="L35" s="14"/>
      <c r="M35" s="13"/>
    </row>
    <row r="36" spans="1:13" ht="15.75">
      <c r="A36" s="15"/>
      <c r="B36" s="36"/>
      <c r="C36" s="36"/>
      <c r="D36" s="14"/>
      <c r="E36" s="14"/>
      <c r="F36" s="14"/>
      <c r="G36" s="14"/>
      <c r="H36" s="14"/>
      <c r="I36" s="14"/>
      <c r="J36" s="14"/>
      <c r="K36" s="14"/>
      <c r="L36" s="14"/>
      <c r="M36" s="13"/>
    </row>
    <row r="37" spans="1:13" ht="15.75">
      <c r="A37" s="15"/>
      <c r="B37" s="36"/>
      <c r="C37" s="36"/>
      <c r="D37" s="14"/>
      <c r="E37" s="14"/>
      <c r="F37" s="14"/>
      <c r="G37" s="14"/>
      <c r="H37" s="14"/>
      <c r="I37" s="14"/>
      <c r="J37" s="14"/>
      <c r="K37" s="14"/>
      <c r="L37" s="14"/>
      <c r="M37" s="13"/>
    </row>
    <row r="38" spans="1:13" ht="15.75">
      <c r="A38" s="15"/>
      <c r="B38" s="36"/>
      <c r="C38" s="36"/>
      <c r="D38" s="14"/>
      <c r="E38" s="14"/>
      <c r="F38" s="14"/>
      <c r="G38" s="14"/>
      <c r="H38" s="14"/>
      <c r="I38" s="14"/>
      <c r="J38" s="14"/>
      <c r="K38" s="14"/>
      <c r="L38" s="14"/>
      <c r="M38" s="13"/>
    </row>
    <row r="39" spans="1:13" ht="15.75">
      <c r="A39" s="15"/>
      <c r="B39" s="36"/>
      <c r="C39" s="36"/>
      <c r="D39" s="14"/>
      <c r="E39" s="14"/>
      <c r="F39" s="14"/>
      <c r="G39" s="14"/>
      <c r="H39" s="14"/>
      <c r="I39" s="14"/>
      <c r="J39" s="14"/>
      <c r="K39" s="14"/>
      <c r="L39" s="14"/>
      <c r="M39" s="13"/>
    </row>
    <row r="40" spans="1:13" ht="15.75">
      <c r="A40" s="15"/>
      <c r="B40" s="36"/>
      <c r="C40" s="36"/>
      <c r="D40" s="14"/>
      <c r="E40" s="14"/>
      <c r="F40" s="14"/>
      <c r="G40" s="14"/>
      <c r="H40" s="14"/>
      <c r="I40" s="14"/>
      <c r="J40" s="14"/>
      <c r="K40" s="14"/>
      <c r="L40" s="14"/>
      <c r="M40" s="13"/>
    </row>
    <row r="41" spans="1:13" ht="15.75">
      <c r="A41" s="15"/>
      <c r="B41" s="36"/>
      <c r="C41" s="36"/>
      <c r="D41" s="14"/>
      <c r="E41" s="14"/>
      <c r="F41" s="14"/>
      <c r="G41" s="14"/>
      <c r="H41" s="14"/>
      <c r="I41" s="14"/>
      <c r="J41" s="14"/>
      <c r="K41" s="14"/>
      <c r="L41" s="14"/>
      <c r="M41" s="13"/>
    </row>
    <row r="42" spans="1:13" ht="15.75">
      <c r="A42" s="15"/>
      <c r="B42" s="36"/>
      <c r="C42" s="36"/>
      <c r="D42" s="14"/>
      <c r="E42" s="14"/>
      <c r="F42" s="14"/>
      <c r="G42" s="14"/>
      <c r="H42" s="14"/>
      <c r="I42" s="14"/>
      <c r="J42" s="14"/>
      <c r="K42" s="14"/>
      <c r="L42" s="14"/>
      <c r="M42" s="13"/>
    </row>
    <row r="43" spans="1:13" ht="15.75">
      <c r="A43" s="15"/>
      <c r="B43" s="36"/>
      <c r="C43" s="36"/>
      <c r="D43" s="14"/>
      <c r="E43" s="14"/>
      <c r="F43" s="14"/>
      <c r="G43" s="14"/>
      <c r="H43" s="14"/>
      <c r="I43" s="14"/>
      <c r="J43" s="14"/>
      <c r="K43" s="14"/>
      <c r="L43" s="14"/>
      <c r="M43" s="13"/>
    </row>
    <row r="44" spans="1:13" ht="15.75">
      <c r="A44" s="15"/>
      <c r="B44" s="36"/>
      <c r="C44" s="36"/>
      <c r="D44" s="14"/>
      <c r="E44" s="14"/>
      <c r="F44" s="14"/>
      <c r="G44" s="14"/>
      <c r="H44" s="14"/>
      <c r="I44" s="14"/>
      <c r="J44" s="14"/>
      <c r="K44" s="14"/>
      <c r="L44" s="14"/>
      <c r="M44" s="13"/>
    </row>
    <row r="45" spans="1:13" ht="15.75">
      <c r="A45" s="15"/>
      <c r="B45" s="36"/>
      <c r="C45" s="36"/>
      <c r="D45" s="14"/>
      <c r="E45" s="14"/>
      <c r="F45" s="14"/>
      <c r="G45" s="14"/>
      <c r="H45" s="14"/>
      <c r="I45" s="14"/>
      <c r="J45" s="14"/>
      <c r="K45" s="14"/>
      <c r="L45" s="14"/>
      <c r="M45" s="13"/>
    </row>
    <row r="46" spans="1:13" ht="15.75">
      <c r="A46" s="15"/>
      <c r="B46" s="36"/>
      <c r="C46" s="36"/>
      <c r="D46" s="14"/>
      <c r="E46" s="14"/>
      <c r="F46" s="14"/>
      <c r="G46" s="14"/>
      <c r="H46" s="14"/>
      <c r="I46" s="14"/>
      <c r="J46" s="14"/>
      <c r="K46" s="14"/>
      <c r="L46" s="14"/>
      <c r="M46" s="13"/>
    </row>
    <row r="47" spans="1:13" ht="15.75">
      <c r="A47" s="15"/>
      <c r="B47" s="36"/>
      <c r="C47" s="36"/>
      <c r="D47" s="14"/>
      <c r="E47" s="14"/>
      <c r="F47" s="14"/>
      <c r="G47" s="14"/>
      <c r="H47" s="14"/>
      <c r="I47" s="14"/>
      <c r="J47" s="14"/>
      <c r="K47" s="14"/>
      <c r="L47" s="14"/>
      <c r="M47" s="13"/>
    </row>
    <row r="48" spans="1:13" ht="15.75">
      <c r="A48" s="15"/>
      <c r="B48" s="36"/>
      <c r="C48" s="36"/>
      <c r="D48" s="14"/>
      <c r="E48" s="14"/>
      <c r="F48" s="14"/>
      <c r="G48" s="14"/>
      <c r="H48" s="14"/>
      <c r="I48" s="14"/>
      <c r="J48" s="14"/>
      <c r="K48" s="14"/>
      <c r="L48" s="14"/>
      <c r="M48" s="13"/>
    </row>
    <row r="49" spans="1:13" ht="15.75">
      <c r="A49" s="15"/>
      <c r="B49" s="36"/>
      <c r="C49" s="36"/>
      <c r="D49" s="14"/>
      <c r="E49" s="14"/>
      <c r="F49" s="14"/>
      <c r="G49" s="14"/>
      <c r="H49" s="14"/>
      <c r="I49" s="14"/>
      <c r="J49" s="14"/>
      <c r="K49" s="14"/>
      <c r="L49" s="14"/>
      <c r="M49" s="13"/>
    </row>
    <row r="50" spans="1:13" ht="15.75">
      <c r="A50" s="15"/>
      <c r="B50" s="36"/>
      <c r="C50" s="36"/>
      <c r="D50" s="14"/>
      <c r="E50" s="14"/>
      <c r="F50" s="14"/>
      <c r="G50" s="14"/>
      <c r="H50" s="14"/>
      <c r="I50" s="14"/>
      <c r="J50" s="14"/>
      <c r="K50" s="14"/>
      <c r="L50" s="14"/>
      <c r="M50" s="13"/>
    </row>
    <row r="51" spans="1:13" ht="15.75">
      <c r="A51" s="15"/>
      <c r="B51" s="36"/>
      <c r="C51" s="36"/>
      <c r="D51" s="14"/>
      <c r="E51" s="14"/>
      <c r="F51" s="14"/>
      <c r="G51" s="14"/>
      <c r="H51" s="14"/>
      <c r="I51" s="14"/>
      <c r="J51" s="14"/>
      <c r="K51" s="14"/>
      <c r="L51" s="14"/>
      <c r="M51" s="13"/>
    </row>
    <row r="52" spans="1:13" ht="15.75">
      <c r="A52" s="15"/>
      <c r="B52" s="36"/>
      <c r="C52" s="36"/>
      <c r="D52" s="14"/>
      <c r="E52" s="14"/>
      <c r="F52" s="14"/>
      <c r="G52" s="14"/>
      <c r="H52" s="14"/>
      <c r="I52" s="14"/>
      <c r="J52" s="14"/>
      <c r="K52" s="14"/>
      <c r="L52" s="14"/>
      <c r="M52" s="13"/>
    </row>
    <row r="53" spans="1:13" ht="15.75">
      <c r="A53" s="15"/>
      <c r="B53" s="36"/>
      <c r="C53" s="36"/>
      <c r="D53" s="14"/>
      <c r="E53" s="14"/>
      <c r="F53" s="14"/>
      <c r="G53" s="14"/>
      <c r="H53" s="14"/>
      <c r="I53" s="14"/>
      <c r="J53" s="14"/>
      <c r="K53" s="14"/>
      <c r="L53" s="14"/>
      <c r="M53" s="13"/>
    </row>
    <row r="54" spans="1:13" ht="15.75">
      <c r="A54" s="15"/>
      <c r="B54" s="36"/>
      <c r="C54" s="36"/>
      <c r="D54" s="14"/>
      <c r="E54" s="14"/>
      <c r="F54" s="14"/>
      <c r="G54" s="14"/>
      <c r="H54" s="14"/>
      <c r="I54" s="14"/>
      <c r="J54" s="14"/>
      <c r="K54" s="14"/>
      <c r="L54" s="14"/>
      <c r="M54" s="13"/>
    </row>
  </sheetData>
  <sheetProtection/>
  <mergeCells count="1">
    <mergeCell ref="L8:M11"/>
  </mergeCells>
  <dataValidations count="2">
    <dataValidation type="list" allowBlank="1" showInputMessage="1" showErrorMessage="1" sqref="E9:E17">
      <formula1>$O$3:$O$10</formula1>
    </dataValidation>
    <dataValidation showInputMessage="1" showErrorMessage="1" sqref="H9:H17"/>
  </dataValidation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1"/>
  <sheetViews>
    <sheetView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Schedule'!B1</f>
        <v>[Company Name]</v>
      </c>
    </row>
    <row r="2" spans="2:4" ht="15" customHeight="1">
      <c r="B2" s="2" t="str">
        <f>CONCATENATE("Depreciation schedule -"," ",IF(D7&lt;&gt;C40,D7,"3 Year Asset"))</f>
        <v>Depreciation schedule - servers</v>
      </c>
      <c r="D2" s="10"/>
    </row>
    <row r="3" ht="15" customHeight="1">
      <c r="B3" s="58" t="str">
        <f>'Annual Depreciation Schedule'!B3</f>
        <v>[Date]</v>
      </c>
    </row>
    <row r="5" ht="15" customHeight="1" thickBot="1"/>
    <row r="6" spans="2:4" ht="15" customHeight="1">
      <c r="B6" s="43" t="s">
        <v>19</v>
      </c>
      <c r="C6" s="48"/>
      <c r="D6" s="49"/>
    </row>
    <row r="7" spans="2:4" ht="15" customHeight="1">
      <c r="B7" s="87" t="s">
        <v>8</v>
      </c>
      <c r="C7" s="88"/>
      <c r="D7" s="89" t="s">
        <v>37</v>
      </c>
    </row>
    <row r="8" spans="2:4" ht="15" customHeight="1">
      <c r="B8" s="87" t="s">
        <v>9</v>
      </c>
      <c r="C8" s="88"/>
      <c r="D8" s="90">
        <v>50000</v>
      </c>
    </row>
    <row r="9" spans="2:4" ht="15" customHeight="1">
      <c r="B9" s="87" t="s">
        <v>16</v>
      </c>
      <c r="C9" s="88"/>
      <c r="D9" s="91">
        <v>37288</v>
      </c>
    </row>
    <row r="10" spans="2:4" ht="15" customHeight="1" thickBot="1">
      <c r="B10" s="92" t="s">
        <v>13</v>
      </c>
      <c r="C10" s="93"/>
      <c r="D10" s="81">
        <f>IF(DAY(D9)&lt;=15,13-MONTH(D9),12-MONTH(D9))</f>
        <v>11</v>
      </c>
    </row>
    <row r="11" ht="15" customHeight="1" thickBot="1"/>
    <row r="12" spans="2:4" ht="15" customHeight="1">
      <c r="B12" s="44" t="s">
        <v>20</v>
      </c>
      <c r="C12" s="45" t="s">
        <v>21</v>
      </c>
      <c r="D12" s="46" t="s">
        <v>22</v>
      </c>
    </row>
    <row r="13" spans="2:4" ht="15" customHeight="1">
      <c r="B13" s="17">
        <f>YEAR(D9)</f>
        <v>2002</v>
      </c>
      <c r="C13" s="83">
        <f>$D$8/3*$D$10/12</f>
        <v>15277.77777777778</v>
      </c>
      <c r="D13" s="84">
        <f>D8-C13</f>
        <v>34722.22222222222</v>
      </c>
    </row>
    <row r="14" spans="2:4" ht="15" customHeight="1">
      <c r="B14" s="17">
        <v>2003</v>
      </c>
      <c r="C14" s="85">
        <f>$D$8/3</f>
        <v>16666.666666666668</v>
      </c>
      <c r="D14" s="86">
        <f>D13-C14</f>
        <v>18055.55555555555</v>
      </c>
    </row>
    <row r="15" spans="2:4" ht="15" customHeight="1">
      <c r="B15" s="17">
        <v>2004</v>
      </c>
      <c r="C15" s="85">
        <f>$D$8/3</f>
        <v>16666.666666666668</v>
      </c>
      <c r="D15" s="86">
        <f>D14-C15</f>
        <v>1388.8888888888832</v>
      </c>
    </row>
    <row r="16" spans="2:4" ht="15" customHeight="1">
      <c r="B16" s="17">
        <v>2005</v>
      </c>
      <c r="C16" s="85">
        <f>D8-SUM(C13:C15)</f>
        <v>1388.8888888888905</v>
      </c>
      <c r="D16" s="86">
        <f>D15-C16</f>
        <v>-7.275957614183426E-12</v>
      </c>
    </row>
    <row r="17" spans="2:4" ht="15" customHeight="1" thickBot="1">
      <c r="B17" s="57" t="s">
        <v>12</v>
      </c>
      <c r="C17" s="82">
        <f>SUM(C13:C16)</f>
        <v>50000</v>
      </c>
      <c r="D17" s="47"/>
    </row>
    <row r="18" spans="2:4" ht="15" customHeight="1">
      <c r="B18" s="53"/>
      <c r="C18" s="53"/>
      <c r="D18" s="53"/>
    </row>
    <row r="19" spans="2:4" ht="15" customHeight="1">
      <c r="B19" s="55"/>
      <c r="C19" s="54"/>
      <c r="D19" s="54"/>
    </row>
    <row r="20" spans="2:4" ht="15" customHeight="1">
      <c r="B20" s="54"/>
      <c r="C20" s="54"/>
      <c r="D20" s="54"/>
    </row>
    <row r="21" spans="2:4" ht="15" customHeight="1">
      <c r="B21" s="55"/>
      <c r="C21" s="54"/>
      <c r="D21" s="54"/>
    </row>
  </sheetData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1"/>
  <sheetViews>
    <sheetView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Schedule'!B1</f>
        <v>[Company Name]</v>
      </c>
    </row>
    <row r="2" ht="15" customHeight="1">
      <c r="B2" s="2" t="str">
        <f>CONCATENATE("Depreciation schedule -"," ",IF(D7&lt;&gt;0,D7,"5 Year Asset"))</f>
        <v>Depreciation schedule - welding machine</v>
      </c>
    </row>
    <row r="3" ht="15" customHeight="1">
      <c r="B3" s="58" t="str">
        <f>'Annual Depreciation Schedule'!B3</f>
        <v>[Date]</v>
      </c>
    </row>
    <row r="5" ht="15" customHeight="1" thickBot="1"/>
    <row r="6" spans="2:4" ht="15" customHeight="1">
      <c r="B6" s="56" t="s">
        <v>19</v>
      </c>
      <c r="C6" s="50"/>
      <c r="D6" s="51"/>
    </row>
    <row r="7" spans="2:4" ht="15" customHeight="1">
      <c r="B7" s="94" t="s">
        <v>8</v>
      </c>
      <c r="C7" s="88"/>
      <c r="D7" s="89" t="s">
        <v>29</v>
      </c>
    </row>
    <row r="8" spans="2:4" ht="15" customHeight="1">
      <c r="B8" s="94" t="s">
        <v>9</v>
      </c>
      <c r="C8" s="88"/>
      <c r="D8" s="90">
        <v>255000</v>
      </c>
    </row>
    <row r="9" spans="2:4" ht="15" customHeight="1">
      <c r="B9" s="87" t="s">
        <v>16</v>
      </c>
      <c r="C9" s="88"/>
      <c r="D9" s="91">
        <v>37789</v>
      </c>
    </row>
    <row r="10" spans="2:4" ht="15" customHeight="1" thickBot="1">
      <c r="B10" s="95" t="s">
        <v>13</v>
      </c>
      <c r="C10" s="93"/>
      <c r="D10" s="81">
        <f>IF(DAY(D9)&lt;=15,13-MONTH(D9),12-MONTH(D9))</f>
        <v>6</v>
      </c>
    </row>
    <row r="11" ht="15" customHeight="1" thickBot="1"/>
    <row r="12" spans="2:4" ht="15" customHeight="1">
      <c r="B12" s="40" t="s">
        <v>20</v>
      </c>
      <c r="C12" s="41" t="s">
        <v>21</v>
      </c>
      <c r="D12" s="42" t="s">
        <v>22</v>
      </c>
    </row>
    <row r="13" spans="2:4" ht="15" customHeight="1">
      <c r="B13" s="17">
        <f>YEAR(D9)</f>
        <v>2003</v>
      </c>
      <c r="C13" s="83">
        <f>$D$8/5*$D$10/12</f>
        <v>25500</v>
      </c>
      <c r="D13" s="84">
        <f>D8-C13</f>
        <v>229500</v>
      </c>
    </row>
    <row r="14" spans="2:4" ht="15" customHeight="1">
      <c r="B14" s="17">
        <v>2004</v>
      </c>
      <c r="C14" s="85">
        <f>+$D$8/5</f>
        <v>51000</v>
      </c>
      <c r="D14" s="97">
        <f>D13-C14</f>
        <v>178500</v>
      </c>
    </row>
    <row r="15" spans="2:4" ht="15" customHeight="1">
      <c r="B15" s="17">
        <v>2005</v>
      </c>
      <c r="C15" s="85">
        <f>+$D$8/5</f>
        <v>51000</v>
      </c>
      <c r="D15" s="97">
        <f>D14-C15</f>
        <v>127500</v>
      </c>
    </row>
    <row r="16" spans="2:4" ht="15" customHeight="1">
      <c r="B16" s="17">
        <v>2006</v>
      </c>
      <c r="C16" s="85">
        <f>+$D$8/5</f>
        <v>51000</v>
      </c>
      <c r="D16" s="97">
        <f>D15-C16</f>
        <v>76500</v>
      </c>
    </row>
    <row r="17" spans="2:4" ht="15" customHeight="1">
      <c r="B17" s="17">
        <v>2007</v>
      </c>
      <c r="C17" s="85">
        <f>+$D$8/5</f>
        <v>51000</v>
      </c>
      <c r="D17" s="97">
        <f>D16-C17</f>
        <v>25500</v>
      </c>
    </row>
    <row r="18" spans="2:4" ht="15" customHeight="1">
      <c r="B18" s="17">
        <v>2008</v>
      </c>
      <c r="C18" s="85">
        <f>D8-SUM(C13:C17)</f>
        <v>25500</v>
      </c>
      <c r="D18" s="97">
        <f>D17-C18</f>
        <v>0</v>
      </c>
    </row>
    <row r="19" spans="2:4" ht="15" customHeight="1" thickBot="1">
      <c r="B19" s="57" t="s">
        <v>12</v>
      </c>
      <c r="C19" s="96">
        <f>SUM(C13:C18)</f>
        <v>255000</v>
      </c>
      <c r="D19" s="52"/>
    </row>
    <row r="20" spans="2:4" ht="15" customHeight="1">
      <c r="B20" s="54"/>
      <c r="C20" s="54"/>
      <c r="D20" s="54"/>
    </row>
    <row r="21" spans="2:4" ht="15" customHeight="1">
      <c r="B21" s="55"/>
      <c r="C21" s="54"/>
      <c r="D21" s="54"/>
    </row>
  </sheetData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2"/>
  <sheetViews>
    <sheetView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Schedule'!B1</f>
        <v>[Company Name]</v>
      </c>
    </row>
    <row r="2" ht="15" customHeight="1">
      <c r="B2" s="2" t="str">
        <f>CONCATENATE("Depreciation schedule -"," ",IF(D7&lt;&gt;0,D7,"7 Year Asset"))</f>
        <v>Depreciation schedule - corporate auto</v>
      </c>
    </row>
    <row r="3" ht="15" customHeight="1">
      <c r="B3" s="58" t="str">
        <f>'Annual Depreciation Schedule'!B3</f>
        <v>[Date]</v>
      </c>
    </row>
    <row r="5" ht="15" customHeight="1" thickBot="1"/>
    <row r="6" spans="2:4" ht="15" customHeight="1">
      <c r="B6" s="37" t="s">
        <v>19</v>
      </c>
      <c r="C6" s="50"/>
      <c r="D6" s="51"/>
    </row>
    <row r="7" spans="2:4" ht="15" customHeight="1">
      <c r="B7" s="87" t="s">
        <v>8</v>
      </c>
      <c r="C7" s="88"/>
      <c r="D7" s="89" t="s">
        <v>31</v>
      </c>
    </row>
    <row r="8" spans="2:4" ht="15" customHeight="1">
      <c r="B8" s="87" t="s">
        <v>9</v>
      </c>
      <c r="C8" s="88"/>
      <c r="D8" s="90">
        <v>50000</v>
      </c>
    </row>
    <row r="9" spans="2:4" ht="15" customHeight="1">
      <c r="B9" s="87" t="s">
        <v>16</v>
      </c>
      <c r="C9" s="88"/>
      <c r="D9" s="98">
        <v>38265</v>
      </c>
    </row>
    <row r="10" spans="2:4" ht="15" customHeight="1" thickBot="1">
      <c r="B10" s="92" t="s">
        <v>13</v>
      </c>
      <c r="C10" s="93"/>
      <c r="D10" s="81">
        <f>IF(DAY(D9)&lt;=15,13-MONTH(D9),12-MONTH(D9))</f>
        <v>3</v>
      </c>
    </row>
    <row r="11" ht="15" customHeight="1" thickBot="1"/>
    <row r="12" spans="2:4" ht="15" customHeight="1">
      <c r="B12" s="40" t="s">
        <v>20</v>
      </c>
      <c r="C12" s="41" t="s">
        <v>21</v>
      </c>
      <c r="D12" s="42" t="s">
        <v>22</v>
      </c>
    </row>
    <row r="13" spans="2:4" ht="15" customHeight="1">
      <c r="B13" s="17">
        <f>YEAR(D9)</f>
        <v>2004</v>
      </c>
      <c r="C13" s="83">
        <f>$D$8/7*$D$10/12</f>
        <v>1785.7142857142856</v>
      </c>
      <c r="D13" s="84">
        <f>D8-C13</f>
        <v>48214.28571428572</v>
      </c>
    </row>
    <row r="14" spans="2:4" ht="15" customHeight="1">
      <c r="B14" s="17">
        <v>2005</v>
      </c>
      <c r="C14" s="85">
        <f aca="true" t="shared" si="0" ref="C14:C19">+$D$8/7</f>
        <v>7142.857142857143</v>
      </c>
      <c r="D14" s="97">
        <f aca="true" t="shared" si="1" ref="D14:D20">D13-C14</f>
        <v>41071.42857142857</v>
      </c>
    </row>
    <row r="15" spans="2:4" ht="15" customHeight="1">
      <c r="B15" s="17">
        <v>2006</v>
      </c>
      <c r="C15" s="85">
        <f t="shared" si="0"/>
        <v>7142.857142857143</v>
      </c>
      <c r="D15" s="97">
        <f t="shared" si="1"/>
        <v>33928.57142857143</v>
      </c>
    </row>
    <row r="16" spans="2:4" ht="15" customHeight="1">
      <c r="B16" s="17">
        <v>2007</v>
      </c>
      <c r="C16" s="85">
        <f t="shared" si="0"/>
        <v>7142.857142857143</v>
      </c>
      <c r="D16" s="97">
        <f t="shared" si="1"/>
        <v>26785.714285714283</v>
      </c>
    </row>
    <row r="17" spans="2:4" ht="15" customHeight="1">
      <c r="B17" s="17">
        <v>2008</v>
      </c>
      <c r="C17" s="85">
        <f t="shared" si="0"/>
        <v>7142.857142857143</v>
      </c>
      <c r="D17" s="97">
        <f t="shared" si="1"/>
        <v>19642.857142857138</v>
      </c>
    </row>
    <row r="18" spans="2:4" ht="15" customHeight="1">
      <c r="B18" s="17">
        <v>2009</v>
      </c>
      <c r="C18" s="85">
        <f t="shared" si="0"/>
        <v>7142.857142857143</v>
      </c>
      <c r="D18" s="99">
        <f t="shared" si="1"/>
        <v>12499.999999999995</v>
      </c>
    </row>
    <row r="19" spans="2:4" ht="15" customHeight="1">
      <c r="B19" s="17">
        <v>2010</v>
      </c>
      <c r="C19" s="85">
        <f t="shared" si="0"/>
        <v>7142.857142857143</v>
      </c>
      <c r="D19" s="99">
        <f t="shared" si="1"/>
        <v>5357.142857142851</v>
      </c>
    </row>
    <row r="20" spans="2:4" ht="15" customHeight="1">
      <c r="B20" s="17">
        <v>2011</v>
      </c>
      <c r="C20" s="85">
        <f>D8-SUM(C13:C19)</f>
        <v>5357.142857142848</v>
      </c>
      <c r="D20" s="99">
        <f t="shared" si="1"/>
        <v>0</v>
      </c>
    </row>
    <row r="21" spans="2:4" ht="15" customHeight="1" thickBot="1">
      <c r="B21" s="57" t="s">
        <v>12</v>
      </c>
      <c r="C21" s="96">
        <f>SUM(C13:C20)</f>
        <v>50000</v>
      </c>
      <c r="D21" s="52"/>
    </row>
    <row r="22" ht="15" customHeight="1">
      <c r="B22" s="4"/>
    </row>
  </sheetData>
  <sheetProtection/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D25"/>
  <sheetViews>
    <sheetView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ht="15" customHeight="1">
      <c r="B1" s="2" t="str">
        <f>'Annual Depreciation Schedule'!B1</f>
        <v>[Company Name]</v>
      </c>
    </row>
    <row r="2" ht="15" customHeight="1">
      <c r="B2" s="2" t="str">
        <f>CONCATENATE("Depreciation schedule -"," ",IF(D7&lt;&gt;0,D7,"10 Year Asset"))</f>
        <v>Depreciation schedule - grinding machine #1</v>
      </c>
    </row>
    <row r="3" ht="15" customHeight="1">
      <c r="B3" s="58" t="str">
        <f>'Annual Depreciation Schedule'!B3</f>
        <v>[Date]</v>
      </c>
    </row>
    <row r="5" ht="15" customHeight="1" thickBot="1"/>
    <row r="6" spans="2:4" ht="15" customHeight="1">
      <c r="B6" s="37" t="s">
        <v>19</v>
      </c>
      <c r="C6" s="50"/>
      <c r="D6" s="51"/>
    </row>
    <row r="7" spans="2:4" ht="15" customHeight="1">
      <c r="B7" s="87" t="s">
        <v>8</v>
      </c>
      <c r="C7" s="88"/>
      <c r="D7" s="89" t="s">
        <v>32</v>
      </c>
    </row>
    <row r="8" spans="2:4" ht="15" customHeight="1">
      <c r="B8" s="87" t="s">
        <v>9</v>
      </c>
      <c r="C8" s="88"/>
      <c r="D8" s="90">
        <v>350000</v>
      </c>
    </row>
    <row r="9" spans="2:4" ht="15" customHeight="1">
      <c r="B9" s="87" t="s">
        <v>16</v>
      </c>
      <c r="C9" s="88"/>
      <c r="D9" s="98">
        <v>38108</v>
      </c>
    </row>
    <row r="10" spans="2:4" ht="15" customHeight="1" thickBot="1">
      <c r="B10" s="92" t="s">
        <v>13</v>
      </c>
      <c r="C10" s="93"/>
      <c r="D10" s="81">
        <f>IF(DAY(D9)&lt;=15,13-MONTH(D9),12-MONTH(D9))</f>
        <v>8</v>
      </c>
    </row>
    <row r="11" ht="15" customHeight="1" thickBot="1"/>
    <row r="12" spans="2:4" ht="15" customHeight="1">
      <c r="B12" s="40" t="s">
        <v>20</v>
      </c>
      <c r="C12" s="41" t="s">
        <v>21</v>
      </c>
      <c r="D12" s="42" t="s">
        <v>22</v>
      </c>
    </row>
    <row r="13" spans="2:4" ht="15" customHeight="1">
      <c r="B13" s="17">
        <f>YEAR(D9)</f>
        <v>2004</v>
      </c>
      <c r="C13" s="83">
        <f>$D$8/10*$D$10/12</f>
        <v>23333.333333333332</v>
      </c>
      <c r="D13" s="84">
        <f>D8-C13</f>
        <v>326666.6666666667</v>
      </c>
    </row>
    <row r="14" spans="2:4" ht="15" customHeight="1">
      <c r="B14" s="17">
        <v>2005</v>
      </c>
      <c r="C14" s="85">
        <f>+$D$8/10</f>
        <v>35000</v>
      </c>
      <c r="D14" s="97">
        <f aca="true" t="shared" si="0" ref="D14:D23">D13-C14</f>
        <v>291666.6666666667</v>
      </c>
    </row>
    <row r="15" spans="2:4" ht="15" customHeight="1">
      <c r="B15" s="17">
        <v>2006</v>
      </c>
      <c r="C15" s="85">
        <f aca="true" t="shared" si="1" ref="C15:C22">+$D$8/10</f>
        <v>35000</v>
      </c>
      <c r="D15" s="97">
        <f t="shared" si="0"/>
        <v>256666.6666666667</v>
      </c>
    </row>
    <row r="16" spans="2:4" ht="15" customHeight="1">
      <c r="B16" s="17">
        <v>2007</v>
      </c>
      <c r="C16" s="85">
        <f t="shared" si="1"/>
        <v>35000</v>
      </c>
      <c r="D16" s="97">
        <f t="shared" si="0"/>
        <v>221666.6666666667</v>
      </c>
    </row>
    <row r="17" spans="2:4" ht="15" customHeight="1">
      <c r="B17" s="17">
        <v>2008</v>
      </c>
      <c r="C17" s="85">
        <f t="shared" si="1"/>
        <v>35000</v>
      </c>
      <c r="D17" s="97">
        <f t="shared" si="0"/>
        <v>186666.6666666667</v>
      </c>
    </row>
    <row r="18" spans="2:4" ht="15" customHeight="1">
      <c r="B18" s="17">
        <v>2009</v>
      </c>
      <c r="C18" s="85">
        <f t="shared" si="1"/>
        <v>35000</v>
      </c>
      <c r="D18" s="99">
        <f t="shared" si="0"/>
        <v>151666.6666666667</v>
      </c>
    </row>
    <row r="19" spans="2:4" ht="15" customHeight="1">
      <c r="B19" s="17">
        <v>2010</v>
      </c>
      <c r="C19" s="85">
        <f t="shared" si="1"/>
        <v>35000</v>
      </c>
      <c r="D19" s="99">
        <f t="shared" si="0"/>
        <v>116666.66666666669</v>
      </c>
    </row>
    <row r="20" spans="2:4" ht="15" customHeight="1">
      <c r="B20" s="17">
        <v>2011</v>
      </c>
      <c r="C20" s="85">
        <f t="shared" si="1"/>
        <v>35000</v>
      </c>
      <c r="D20" s="99">
        <f t="shared" si="0"/>
        <v>81666.66666666669</v>
      </c>
    </row>
    <row r="21" spans="2:4" ht="15" customHeight="1">
      <c r="B21" s="17">
        <v>2012</v>
      </c>
      <c r="C21" s="85">
        <f t="shared" si="1"/>
        <v>35000</v>
      </c>
      <c r="D21" s="97">
        <f t="shared" si="0"/>
        <v>46666.666666666686</v>
      </c>
    </row>
    <row r="22" spans="2:4" ht="15" customHeight="1">
      <c r="B22" s="17">
        <v>2013</v>
      </c>
      <c r="C22" s="85">
        <f t="shared" si="1"/>
        <v>35000</v>
      </c>
      <c r="D22" s="97">
        <f t="shared" si="0"/>
        <v>11666.666666666686</v>
      </c>
    </row>
    <row r="23" spans="2:4" ht="15" customHeight="1">
      <c r="B23" s="17">
        <v>2014</v>
      </c>
      <c r="C23" s="85">
        <f>D8-SUM(C13:C22)</f>
        <v>11666.666666666686</v>
      </c>
      <c r="D23" s="97">
        <f t="shared" si="0"/>
        <v>0</v>
      </c>
    </row>
    <row r="24" spans="2:4" ht="15" customHeight="1" thickBot="1">
      <c r="B24" s="57" t="s">
        <v>12</v>
      </c>
      <c r="C24" s="82">
        <f>SUM(C13:C23)</f>
        <v>350000</v>
      </c>
      <c r="D24" s="47"/>
    </row>
    <row r="25" ht="15" customHeight="1">
      <c r="B25" s="4"/>
    </row>
  </sheetData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30"/>
  <sheetViews>
    <sheetView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16384" width="9.140625" style="1" customWidth="1"/>
  </cols>
  <sheetData>
    <row r="1" spans="1:2" ht="15" customHeight="1">
      <c r="A1" s="59"/>
      <c r="B1" s="2" t="str">
        <f>'Annual Depreciation Schedule'!B1</f>
        <v>[Company Name]</v>
      </c>
    </row>
    <row r="2" ht="15" customHeight="1">
      <c r="B2" s="2" t="str">
        <f>CONCATENATE("Depreciation schedule -"," ",IF(D7&lt;&gt;0,D7,"15 Year Asset"))</f>
        <v>Depreciation schedule - warehouse</v>
      </c>
    </row>
    <row r="3" ht="15" customHeight="1">
      <c r="B3" s="58" t="str">
        <f>'Annual Depreciation Schedule'!B3</f>
        <v>[Date]</v>
      </c>
    </row>
    <row r="5" ht="15" customHeight="1" thickBot="1"/>
    <row r="6" spans="2:4" ht="15" customHeight="1">
      <c r="B6" s="37" t="s">
        <v>19</v>
      </c>
      <c r="C6" s="50"/>
      <c r="D6" s="51"/>
    </row>
    <row r="7" spans="2:4" ht="15" customHeight="1">
      <c r="B7" s="87" t="s">
        <v>8</v>
      </c>
      <c r="C7" s="88"/>
      <c r="D7" s="89" t="s">
        <v>33</v>
      </c>
    </row>
    <row r="8" spans="2:4" ht="15" customHeight="1">
      <c r="B8" s="87" t="s">
        <v>9</v>
      </c>
      <c r="C8" s="88"/>
      <c r="D8" s="90">
        <v>750000</v>
      </c>
    </row>
    <row r="9" spans="2:4" ht="15" customHeight="1">
      <c r="B9" s="87" t="s">
        <v>16</v>
      </c>
      <c r="C9" s="88"/>
      <c r="D9" s="98">
        <v>33348</v>
      </c>
    </row>
    <row r="10" spans="2:4" ht="15" customHeight="1" thickBot="1">
      <c r="B10" s="92" t="s">
        <v>13</v>
      </c>
      <c r="C10" s="93"/>
      <c r="D10" s="81">
        <f>IF(DAY(D9)&lt;=15,13-MONTH(D9),12-MONTH(D9))</f>
        <v>8</v>
      </c>
    </row>
    <row r="11" ht="15" customHeight="1" thickBot="1"/>
    <row r="12" spans="2:4" ht="15" customHeight="1">
      <c r="B12" s="40" t="s">
        <v>20</v>
      </c>
      <c r="C12" s="41" t="s">
        <v>21</v>
      </c>
      <c r="D12" s="42" t="s">
        <v>22</v>
      </c>
    </row>
    <row r="13" spans="2:4" ht="15" customHeight="1">
      <c r="B13" s="17">
        <f>YEAR(D9)</f>
        <v>1991</v>
      </c>
      <c r="C13" s="83">
        <f>$D$8/15*$D$10/12</f>
        <v>33333.333333333336</v>
      </c>
      <c r="D13" s="84">
        <f>D8-C13</f>
        <v>716666.6666666666</v>
      </c>
    </row>
    <row r="14" spans="2:4" ht="15" customHeight="1">
      <c r="B14" s="17">
        <v>1992</v>
      </c>
      <c r="C14" s="85">
        <f>+$D$8/15</f>
        <v>50000</v>
      </c>
      <c r="D14" s="97">
        <f aca="true" t="shared" si="0" ref="D14:D28">D13-C14</f>
        <v>666666.6666666666</v>
      </c>
    </row>
    <row r="15" spans="2:4" ht="15" customHeight="1">
      <c r="B15" s="17">
        <v>1993</v>
      </c>
      <c r="C15" s="85">
        <f aca="true" t="shared" si="1" ref="C15:C27">+$D$8/15</f>
        <v>50000</v>
      </c>
      <c r="D15" s="97">
        <f t="shared" si="0"/>
        <v>616666.6666666666</v>
      </c>
    </row>
    <row r="16" spans="2:4" ht="15" customHeight="1">
      <c r="B16" s="17">
        <v>1994</v>
      </c>
      <c r="C16" s="85">
        <f t="shared" si="1"/>
        <v>50000</v>
      </c>
      <c r="D16" s="97">
        <f t="shared" si="0"/>
        <v>566666.6666666666</v>
      </c>
    </row>
    <row r="17" spans="2:4" ht="15" customHeight="1">
      <c r="B17" s="17">
        <v>1995</v>
      </c>
      <c r="C17" s="85">
        <f t="shared" si="1"/>
        <v>50000</v>
      </c>
      <c r="D17" s="97">
        <f t="shared" si="0"/>
        <v>516666.6666666666</v>
      </c>
    </row>
    <row r="18" spans="2:4" ht="15" customHeight="1">
      <c r="B18" s="17">
        <v>1996</v>
      </c>
      <c r="C18" s="85">
        <f t="shared" si="1"/>
        <v>50000</v>
      </c>
      <c r="D18" s="99">
        <f t="shared" si="0"/>
        <v>466666.6666666666</v>
      </c>
    </row>
    <row r="19" spans="2:4" ht="15" customHeight="1">
      <c r="B19" s="17">
        <v>1997</v>
      </c>
      <c r="C19" s="85">
        <f t="shared" si="1"/>
        <v>50000</v>
      </c>
      <c r="D19" s="99">
        <f t="shared" si="0"/>
        <v>416666.6666666666</v>
      </c>
    </row>
    <row r="20" spans="2:4" ht="15" customHeight="1">
      <c r="B20" s="17">
        <v>1998</v>
      </c>
      <c r="C20" s="85">
        <f t="shared" si="1"/>
        <v>50000</v>
      </c>
      <c r="D20" s="99">
        <f t="shared" si="0"/>
        <v>366666.6666666666</v>
      </c>
    </row>
    <row r="21" spans="2:4" ht="15" customHeight="1">
      <c r="B21" s="17">
        <v>1999</v>
      </c>
      <c r="C21" s="85">
        <f t="shared" si="1"/>
        <v>50000</v>
      </c>
      <c r="D21" s="97">
        <f t="shared" si="0"/>
        <v>316666.6666666666</v>
      </c>
    </row>
    <row r="22" spans="2:4" ht="15" customHeight="1">
      <c r="B22" s="17">
        <v>2000</v>
      </c>
      <c r="C22" s="85">
        <f t="shared" si="1"/>
        <v>50000</v>
      </c>
      <c r="D22" s="97">
        <f t="shared" si="0"/>
        <v>266666.6666666666</v>
      </c>
    </row>
    <row r="23" spans="2:4" ht="15" customHeight="1">
      <c r="B23" s="17">
        <v>2001</v>
      </c>
      <c r="C23" s="85">
        <f t="shared" si="1"/>
        <v>50000</v>
      </c>
      <c r="D23" s="97">
        <f t="shared" si="0"/>
        <v>216666.66666666663</v>
      </c>
    </row>
    <row r="24" spans="2:4" ht="15" customHeight="1">
      <c r="B24" s="17">
        <v>2002</v>
      </c>
      <c r="C24" s="85">
        <f t="shared" si="1"/>
        <v>50000</v>
      </c>
      <c r="D24" s="97">
        <f t="shared" si="0"/>
        <v>166666.66666666663</v>
      </c>
    </row>
    <row r="25" spans="2:4" ht="15" customHeight="1">
      <c r="B25" s="17">
        <v>2003</v>
      </c>
      <c r="C25" s="85">
        <f t="shared" si="1"/>
        <v>50000</v>
      </c>
      <c r="D25" s="97">
        <f t="shared" si="0"/>
        <v>116666.66666666663</v>
      </c>
    </row>
    <row r="26" spans="2:4" ht="15" customHeight="1">
      <c r="B26" s="17">
        <v>2004</v>
      </c>
      <c r="C26" s="85">
        <f t="shared" si="1"/>
        <v>50000</v>
      </c>
      <c r="D26" s="97">
        <f t="shared" si="0"/>
        <v>66666.66666666663</v>
      </c>
    </row>
    <row r="27" spans="2:4" ht="15" customHeight="1">
      <c r="B27" s="17">
        <v>2005</v>
      </c>
      <c r="C27" s="85">
        <f t="shared" si="1"/>
        <v>50000</v>
      </c>
      <c r="D27" s="97">
        <f t="shared" si="0"/>
        <v>16666.666666666628</v>
      </c>
    </row>
    <row r="28" spans="2:4" ht="15" customHeight="1">
      <c r="B28" s="17">
        <v>2006</v>
      </c>
      <c r="C28" s="85">
        <f>D8-SUM(C13:C27)</f>
        <v>16666.666666666628</v>
      </c>
      <c r="D28" s="97">
        <f t="shared" si="0"/>
        <v>0</v>
      </c>
    </row>
    <row r="29" spans="2:4" ht="15" customHeight="1" thickBot="1">
      <c r="B29" s="57" t="s">
        <v>12</v>
      </c>
      <c r="C29" s="82">
        <f>SUM(C13:C28)</f>
        <v>750000</v>
      </c>
      <c r="D29" s="47"/>
    </row>
    <row r="30" ht="15" customHeight="1">
      <c r="B30" s="4"/>
    </row>
  </sheetData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B1:D45"/>
  <sheetViews>
    <sheetView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17.7109375" style="1" customWidth="1"/>
    <col min="3" max="4" width="20.7109375" style="4" customWidth="1"/>
    <col min="5" max="5" width="14.00390625" style="1" customWidth="1"/>
    <col min="6" max="16384" width="9.140625" style="1" customWidth="1"/>
  </cols>
  <sheetData>
    <row r="1" ht="15" customHeight="1">
      <c r="B1" s="2" t="str">
        <f>'Annual Depreciation Schedule'!B1</f>
        <v>[Company Name]</v>
      </c>
    </row>
    <row r="2" ht="15" customHeight="1">
      <c r="B2" s="2" t="str">
        <f>CONCATENATE("Depreciation schedule -"," ",IF(D7&lt;&gt;0,D7,"30 Year Asset"))</f>
        <v>Depreciation schedule - main office building</v>
      </c>
    </row>
    <row r="3" ht="15" customHeight="1">
      <c r="B3" s="58" t="str">
        <f>'Annual Depreciation Schedule'!B3</f>
        <v>[Date]</v>
      </c>
    </row>
    <row r="5" ht="15" customHeight="1" thickBot="1"/>
    <row r="6" spans="2:4" ht="15" customHeight="1">
      <c r="B6" s="37" t="s">
        <v>19</v>
      </c>
      <c r="C6" s="38"/>
      <c r="D6" s="39"/>
    </row>
    <row r="7" spans="2:4" ht="15" customHeight="1">
      <c r="B7" s="100" t="s">
        <v>8</v>
      </c>
      <c r="C7" s="3"/>
      <c r="D7" s="101" t="s">
        <v>34</v>
      </c>
    </row>
    <row r="8" spans="2:4" ht="15" customHeight="1">
      <c r="B8" s="87" t="s">
        <v>9</v>
      </c>
      <c r="C8" s="88"/>
      <c r="D8" s="90">
        <v>1250000</v>
      </c>
    </row>
    <row r="9" spans="2:4" ht="15" customHeight="1">
      <c r="B9" s="87" t="s">
        <v>16</v>
      </c>
      <c r="C9" s="88"/>
      <c r="D9" s="98">
        <v>32964</v>
      </c>
    </row>
    <row r="10" spans="2:4" ht="15" customHeight="1" thickBot="1">
      <c r="B10" s="92" t="s">
        <v>13</v>
      </c>
      <c r="C10" s="93"/>
      <c r="D10" s="81">
        <f>IF(DAY(D9)&lt;=15,13-MONTH(D9),12-MONTH(D9))</f>
        <v>9</v>
      </c>
    </row>
    <row r="11" ht="15" customHeight="1" thickBot="1"/>
    <row r="12" spans="2:4" ht="15" customHeight="1">
      <c r="B12" s="40" t="s">
        <v>20</v>
      </c>
      <c r="C12" s="41" t="s">
        <v>21</v>
      </c>
      <c r="D12" s="42" t="s">
        <v>22</v>
      </c>
    </row>
    <row r="13" spans="2:4" ht="15" customHeight="1">
      <c r="B13" s="17">
        <f>YEAR(D9)</f>
        <v>1990</v>
      </c>
      <c r="C13" s="83">
        <f>$D$8/30*$D$10/12</f>
        <v>31250</v>
      </c>
      <c r="D13" s="84">
        <f>D8-C13</f>
        <v>1218750</v>
      </c>
    </row>
    <row r="14" spans="2:4" ht="15" customHeight="1">
      <c r="B14" s="17">
        <v>1992</v>
      </c>
      <c r="C14" s="85">
        <f>+$D$8/30</f>
        <v>41666.666666666664</v>
      </c>
      <c r="D14" s="97">
        <f aca="true" t="shared" si="0" ref="D14:D43">D13-C14</f>
        <v>1177083.3333333333</v>
      </c>
    </row>
    <row r="15" spans="2:4" ht="15" customHeight="1">
      <c r="B15" s="17">
        <v>1993</v>
      </c>
      <c r="C15" s="85">
        <f aca="true" t="shared" si="1" ref="C15:C42">+$D$8/30</f>
        <v>41666.666666666664</v>
      </c>
      <c r="D15" s="97">
        <f t="shared" si="0"/>
        <v>1135416.6666666665</v>
      </c>
    </row>
    <row r="16" spans="2:4" ht="15" customHeight="1">
      <c r="B16" s="17">
        <v>1994</v>
      </c>
      <c r="C16" s="85">
        <f t="shared" si="1"/>
        <v>41666.666666666664</v>
      </c>
      <c r="D16" s="97">
        <f t="shared" si="0"/>
        <v>1093749.9999999998</v>
      </c>
    </row>
    <row r="17" spans="2:4" ht="15" customHeight="1">
      <c r="B17" s="17">
        <v>1995</v>
      </c>
      <c r="C17" s="85">
        <f t="shared" si="1"/>
        <v>41666.666666666664</v>
      </c>
      <c r="D17" s="97">
        <f t="shared" si="0"/>
        <v>1052083.333333333</v>
      </c>
    </row>
    <row r="18" spans="2:4" ht="15" customHeight="1">
      <c r="B18" s="17">
        <v>1996</v>
      </c>
      <c r="C18" s="85">
        <f t="shared" si="1"/>
        <v>41666.666666666664</v>
      </c>
      <c r="D18" s="97">
        <f t="shared" si="0"/>
        <v>1010416.6666666664</v>
      </c>
    </row>
    <row r="19" spans="2:4" ht="15" customHeight="1">
      <c r="B19" s="17">
        <v>1997</v>
      </c>
      <c r="C19" s="85">
        <f t="shared" si="1"/>
        <v>41666.666666666664</v>
      </c>
      <c r="D19" s="97">
        <f t="shared" si="0"/>
        <v>968749.9999999998</v>
      </c>
    </row>
    <row r="20" spans="2:4" ht="15" customHeight="1">
      <c r="B20" s="17">
        <v>1998</v>
      </c>
      <c r="C20" s="85">
        <f t="shared" si="1"/>
        <v>41666.666666666664</v>
      </c>
      <c r="D20" s="97">
        <f t="shared" si="0"/>
        <v>927083.3333333331</v>
      </c>
    </row>
    <row r="21" spans="2:4" ht="15" customHeight="1">
      <c r="B21" s="17">
        <v>1999</v>
      </c>
      <c r="C21" s="85">
        <f t="shared" si="1"/>
        <v>41666.666666666664</v>
      </c>
      <c r="D21" s="97">
        <f t="shared" si="0"/>
        <v>885416.6666666665</v>
      </c>
    </row>
    <row r="22" spans="2:4" ht="15" customHeight="1">
      <c r="B22" s="17">
        <v>2000</v>
      </c>
      <c r="C22" s="85">
        <f t="shared" si="1"/>
        <v>41666.666666666664</v>
      </c>
      <c r="D22" s="97">
        <f t="shared" si="0"/>
        <v>843749.9999999999</v>
      </c>
    </row>
    <row r="23" spans="2:4" ht="15" customHeight="1">
      <c r="B23" s="17">
        <v>2001</v>
      </c>
      <c r="C23" s="85">
        <f t="shared" si="1"/>
        <v>41666.666666666664</v>
      </c>
      <c r="D23" s="97">
        <f t="shared" si="0"/>
        <v>802083.3333333333</v>
      </c>
    </row>
    <row r="24" spans="2:4" ht="15" customHeight="1">
      <c r="B24" s="17">
        <v>2002</v>
      </c>
      <c r="C24" s="85">
        <f t="shared" si="1"/>
        <v>41666.666666666664</v>
      </c>
      <c r="D24" s="97">
        <f t="shared" si="0"/>
        <v>760416.6666666666</v>
      </c>
    </row>
    <row r="25" spans="2:4" ht="15" customHeight="1">
      <c r="B25" s="17">
        <v>2003</v>
      </c>
      <c r="C25" s="85">
        <f t="shared" si="1"/>
        <v>41666.666666666664</v>
      </c>
      <c r="D25" s="97">
        <f t="shared" si="0"/>
        <v>718750</v>
      </c>
    </row>
    <row r="26" spans="2:4" ht="15" customHeight="1">
      <c r="B26" s="17">
        <v>2004</v>
      </c>
      <c r="C26" s="85">
        <f t="shared" si="1"/>
        <v>41666.666666666664</v>
      </c>
      <c r="D26" s="97">
        <f t="shared" si="0"/>
        <v>677083.3333333334</v>
      </c>
    </row>
    <row r="27" spans="2:4" ht="15" customHeight="1">
      <c r="B27" s="17">
        <v>2005</v>
      </c>
      <c r="C27" s="85">
        <f t="shared" si="1"/>
        <v>41666.666666666664</v>
      </c>
      <c r="D27" s="97">
        <f t="shared" si="0"/>
        <v>635416.6666666667</v>
      </c>
    </row>
    <row r="28" spans="2:4" ht="15" customHeight="1">
      <c r="B28" s="17">
        <v>2006</v>
      </c>
      <c r="C28" s="85">
        <f t="shared" si="1"/>
        <v>41666.666666666664</v>
      </c>
      <c r="D28" s="97">
        <f t="shared" si="0"/>
        <v>593750.0000000001</v>
      </c>
    </row>
    <row r="29" spans="2:4" ht="15" customHeight="1">
      <c r="B29" s="17">
        <v>2007</v>
      </c>
      <c r="C29" s="85">
        <f t="shared" si="1"/>
        <v>41666.666666666664</v>
      </c>
      <c r="D29" s="97">
        <f t="shared" si="0"/>
        <v>552083.3333333335</v>
      </c>
    </row>
    <row r="30" spans="2:4" ht="15" customHeight="1">
      <c r="B30" s="17">
        <v>2008</v>
      </c>
      <c r="C30" s="85">
        <f t="shared" si="1"/>
        <v>41666.666666666664</v>
      </c>
      <c r="D30" s="97">
        <f t="shared" si="0"/>
        <v>510416.6666666668</v>
      </c>
    </row>
    <row r="31" spans="2:4" ht="15" customHeight="1">
      <c r="B31" s="17">
        <v>2009</v>
      </c>
      <c r="C31" s="85">
        <f t="shared" si="1"/>
        <v>41666.666666666664</v>
      </c>
      <c r="D31" s="97">
        <f t="shared" si="0"/>
        <v>468750.0000000001</v>
      </c>
    </row>
    <row r="32" spans="2:4" ht="15" customHeight="1">
      <c r="B32" s="17">
        <v>2010</v>
      </c>
      <c r="C32" s="85">
        <f t="shared" si="1"/>
        <v>41666.666666666664</v>
      </c>
      <c r="D32" s="97">
        <f t="shared" si="0"/>
        <v>427083.33333333343</v>
      </c>
    </row>
    <row r="33" spans="2:4" ht="15" customHeight="1">
      <c r="B33" s="17">
        <v>2011</v>
      </c>
      <c r="C33" s="85">
        <f t="shared" si="1"/>
        <v>41666.666666666664</v>
      </c>
      <c r="D33" s="97">
        <f t="shared" si="0"/>
        <v>385416.66666666674</v>
      </c>
    </row>
    <row r="34" spans="2:4" ht="15" customHeight="1">
      <c r="B34" s="17">
        <v>2012</v>
      </c>
      <c r="C34" s="85">
        <f t="shared" si="1"/>
        <v>41666.666666666664</v>
      </c>
      <c r="D34" s="97">
        <f t="shared" si="0"/>
        <v>343750.00000000006</v>
      </c>
    </row>
    <row r="35" spans="2:4" ht="15" customHeight="1">
      <c r="B35" s="17">
        <v>2013</v>
      </c>
      <c r="C35" s="85">
        <f t="shared" si="1"/>
        <v>41666.666666666664</v>
      </c>
      <c r="D35" s="97">
        <f t="shared" si="0"/>
        <v>302083.3333333334</v>
      </c>
    </row>
    <row r="36" spans="2:4" ht="15" customHeight="1">
      <c r="B36" s="17">
        <v>2014</v>
      </c>
      <c r="C36" s="85">
        <f t="shared" si="1"/>
        <v>41666.666666666664</v>
      </c>
      <c r="D36" s="97">
        <f t="shared" si="0"/>
        <v>260416.66666666672</v>
      </c>
    </row>
    <row r="37" spans="2:4" ht="15" customHeight="1">
      <c r="B37" s="17">
        <v>2015</v>
      </c>
      <c r="C37" s="85">
        <f t="shared" si="1"/>
        <v>41666.666666666664</v>
      </c>
      <c r="D37" s="97">
        <f t="shared" si="0"/>
        <v>218750.00000000006</v>
      </c>
    </row>
    <row r="38" spans="2:4" ht="15" customHeight="1">
      <c r="B38" s="17">
        <v>2016</v>
      </c>
      <c r="C38" s="85">
        <f t="shared" si="1"/>
        <v>41666.666666666664</v>
      </c>
      <c r="D38" s="97">
        <f t="shared" si="0"/>
        <v>177083.3333333334</v>
      </c>
    </row>
    <row r="39" spans="2:4" ht="15" customHeight="1">
      <c r="B39" s="17">
        <v>2017</v>
      </c>
      <c r="C39" s="85">
        <f t="shared" si="1"/>
        <v>41666.666666666664</v>
      </c>
      <c r="D39" s="97">
        <f t="shared" si="0"/>
        <v>135416.66666666674</v>
      </c>
    </row>
    <row r="40" spans="2:4" ht="15" customHeight="1">
      <c r="B40" s="17">
        <v>2018</v>
      </c>
      <c r="C40" s="85">
        <f t="shared" si="1"/>
        <v>41666.666666666664</v>
      </c>
      <c r="D40" s="97">
        <f t="shared" si="0"/>
        <v>93750.00000000009</v>
      </c>
    </row>
    <row r="41" spans="2:4" ht="15" customHeight="1">
      <c r="B41" s="17">
        <v>2019</v>
      </c>
      <c r="C41" s="85">
        <f t="shared" si="1"/>
        <v>41666.666666666664</v>
      </c>
      <c r="D41" s="97">
        <f t="shared" si="0"/>
        <v>52083.33333333342</v>
      </c>
    </row>
    <row r="42" spans="2:4" ht="15" customHeight="1">
      <c r="B42" s="17">
        <v>2020</v>
      </c>
      <c r="C42" s="85">
        <f t="shared" si="1"/>
        <v>41666.666666666664</v>
      </c>
      <c r="D42" s="97">
        <f t="shared" si="0"/>
        <v>10416.666666666759</v>
      </c>
    </row>
    <row r="43" spans="2:4" ht="15" customHeight="1">
      <c r="B43" s="17">
        <v>2021</v>
      </c>
      <c r="C43" s="85">
        <f>D8-SUM(C13:C42)</f>
        <v>10416.666666666744</v>
      </c>
      <c r="D43" s="97">
        <f t="shared" si="0"/>
        <v>1.4551915228366852E-11</v>
      </c>
    </row>
    <row r="44" spans="2:4" ht="15" customHeight="1" thickBot="1">
      <c r="B44" s="57" t="s">
        <v>12</v>
      </c>
      <c r="C44" s="82">
        <f>SUM(C13:C43)</f>
        <v>1250000</v>
      </c>
      <c r="D44" s="47"/>
    </row>
    <row r="45" ht="15" customHeight="1">
      <c r="B45" s="4"/>
    </row>
  </sheetData>
  <dataValidations count="2">
    <dataValidation type="date" allowBlank="1" showInputMessage="1" showErrorMessage="1" sqref="D9">
      <formula1>1</formula1>
      <formula2>72686</formula2>
    </dataValidation>
    <dataValidation showInputMessage="1" showErrorMessage="1" sqref="D10"/>
  </dataValidations>
  <printOptions/>
  <pageMargins left="0.75" right="0.75" top="1" bottom="1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2004-10-13T17:29:47Z</cp:lastPrinted>
  <dcterms:created xsi:type="dcterms:W3CDTF">2004-05-06T14:46:56Z</dcterms:created>
  <dcterms:modified xsi:type="dcterms:W3CDTF">2005-02-17T19:12:53Z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TC011843741033</vt:lpwstr>
  </property>
</Properties>
</file>