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9090" tabRatio="802" activeTab="0"/>
  </bookViews>
  <sheets>
    <sheet name="Project Parameters" sheetId="1" r:id="rId1"/>
    <sheet name="Actuals" sheetId="2" r:id="rId2"/>
    <sheet name="Actual Totals" sheetId="3" r:id="rId3"/>
    <sheet name="Monthly Billings" sheetId="4" r:id="rId4"/>
    <sheet name="Billing Timeline" sheetId="5" r:id="rId5"/>
    <sheet name="Account Billing" sheetId="6" r:id="rId6"/>
    <sheet name="Skill Type Billing" sheetId="7" r:id="rId7"/>
  </sheets>
  <definedNames>
    <definedName name="Project_parameters">'Project Parameters'!$B$6:$B$11</definedName>
    <definedName name="Project_Type">'Project Parameters'!$B$6:$B$11</definedName>
  </definedNames>
  <calcPr fullCalcOnLoad="1"/>
</workbook>
</file>

<file path=xl/sharedStrings.xml><?xml version="1.0" encoding="utf-8"?>
<sst xmlns="http://schemas.openxmlformats.org/spreadsheetml/2006/main" count="143" uniqueCount="65">
  <si>
    <t>Company Confidential</t>
  </si>
  <si>
    <t>A. Datum Corporation</t>
  </si>
  <si>
    <t>Adventure Works</t>
  </si>
  <si>
    <t>Baldwin Museum of Science</t>
  </si>
  <si>
    <t>Blue Yonder Airlines</t>
  </si>
  <si>
    <t>City Power &amp; Light</t>
  </si>
  <si>
    <t>Coho Vineyard</t>
  </si>
  <si>
    <t>Coho Winery</t>
  </si>
  <si>
    <t>Coho Vineyard &amp; Winery</t>
  </si>
  <si>
    <t>Contoso Pharmaceuticals</t>
  </si>
  <si>
    <t>Consolidated Messenger</t>
  </si>
  <si>
    <t>Fabrikam, Inc.</t>
  </si>
  <si>
    <t>Fourth Coffee</t>
  </si>
  <si>
    <t>Graphic Design Institute</t>
  </si>
  <si>
    <t>Humongous Insurance</t>
  </si>
  <si>
    <t>Litware, Inc.</t>
  </si>
  <si>
    <t>Lucerne Publishing</t>
  </si>
  <si>
    <t>Margie's Travel</t>
  </si>
  <si>
    <t>Northwind Traders</t>
  </si>
  <si>
    <t>Proseware, Inc.</t>
  </si>
  <si>
    <t>School of Fine Art</t>
  </si>
  <si>
    <t>Sarbanes-Oxley</t>
  </si>
  <si>
    <t>Total</t>
  </si>
  <si>
    <t>Project Analysis for Business Consulting Firms</t>
  </si>
  <si>
    <t>Total Billings</t>
  </si>
  <si>
    <t>Total Hours</t>
  </si>
  <si>
    <t>Monthly Totals</t>
  </si>
  <si>
    <t>Accumulative Totals</t>
  </si>
  <si>
    <r>
      <t>[</t>
    </r>
    <r>
      <rPr>
        <b/>
        <sz val="11"/>
        <rFont val="Arial"/>
        <family val="2"/>
      </rPr>
      <t>Company Name</t>
    </r>
    <r>
      <rPr>
        <sz val="11"/>
        <rFont val="Arial"/>
        <family val="2"/>
      </rPr>
      <t xml:space="preserve">] </t>
    </r>
    <r>
      <rPr>
        <b/>
        <sz val="11"/>
        <rFont val="Arial"/>
        <family val="2"/>
      </rPr>
      <t xml:space="preserve"> </t>
    </r>
  </si>
  <si>
    <t>Project type</t>
  </si>
  <si>
    <t>Account manager</t>
  </si>
  <si>
    <t>Project manager</t>
  </si>
  <si>
    <t>Business analyst</t>
  </si>
  <si>
    <t>Process specialist</t>
  </si>
  <si>
    <t>Finance specialist</t>
  </si>
  <si>
    <t>Administration staff</t>
  </si>
  <si>
    <t>Blended rates</t>
  </si>
  <si>
    <t>Dark gray cells will be calculated for you. You do not need to enter anything into them.</t>
  </si>
  <si>
    <t>Project name</t>
  </si>
  <si>
    <t>Actual start</t>
  </si>
  <si>
    <t>Actual finish</t>
  </si>
  <si>
    <t>Duration in days</t>
  </si>
  <si>
    <t>Month of completion</t>
  </si>
  <si>
    <t>Total
billings</t>
  </si>
  <si>
    <t>January totals</t>
  </si>
  <si>
    <t>February totals</t>
  </si>
  <si>
    <t>March totals</t>
  </si>
  <si>
    <t>April
totals</t>
  </si>
  <si>
    <t>May
totals</t>
  </si>
  <si>
    <t>June
totals</t>
  </si>
  <si>
    <t>July totals</t>
  </si>
  <si>
    <t>August totals</t>
  </si>
  <si>
    <t>September totals</t>
  </si>
  <si>
    <t>October totals</t>
  </si>
  <si>
    <t>November totals</t>
  </si>
  <si>
    <t>December totals</t>
  </si>
  <si>
    <r>
      <t>[</t>
    </r>
    <r>
      <rPr>
        <b/>
        <sz val="11"/>
        <rFont val="Arial"/>
        <family val="2"/>
      </rPr>
      <t>Company Name</t>
    </r>
    <r>
      <rPr>
        <sz val="11"/>
        <rFont val="Arial"/>
        <family val="2"/>
      </rPr>
      <t>]</t>
    </r>
    <r>
      <rPr>
        <b/>
        <sz val="11"/>
        <rFont val="Arial"/>
        <family val="2"/>
      </rPr>
      <t xml:space="preserve">  </t>
    </r>
  </si>
  <si>
    <t>Actual work in hours</t>
  </si>
  <si>
    <t>Alpine Ski House</t>
  </si>
  <si>
    <t>Contoso, Ltd.</t>
  </si>
  <si>
    <t>Business continuity planning</t>
  </si>
  <si>
    <t>Business process re-engineering</t>
  </si>
  <si>
    <t>Cost reduction</t>
  </si>
  <si>
    <t>Process improvement</t>
  </si>
  <si>
    <t>Strategic planning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</si>
</sst>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dddd\,\ mmmm\ dd\,\ yyyy"/>
    <numFmt numFmtId="166" formatCode="[$-409]d\-mmm\-yyyy;@"/>
    <numFmt numFmtId="167" formatCode="mmm\-yyyy"/>
    <numFmt numFmtId="168" formatCode="0.000"/>
    <numFmt numFmtId="169" formatCode="0.0"/>
    <numFmt numFmtId="170" formatCode="_(&quot;$&quot;* #,##0.0_);_(&quot;$&quot;* \(#,##0.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[$-409]mmmm\ d\,\ yyyy;@"/>
  </numFmts>
  <fonts count="14">
    <font>
      <sz val="10"/>
      <name val="Arial"/>
      <family val="0"/>
    </font>
    <font>
      <sz val="10"/>
      <name val="Arial Black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9.75"/>
      <name val="Arial"/>
      <family val="0"/>
    </font>
    <font>
      <sz val="11.75"/>
      <name val="Arial"/>
      <family val="2"/>
    </font>
    <font>
      <sz val="11"/>
      <name val="Arial Black"/>
      <family val="2"/>
    </font>
    <font>
      <b/>
      <sz val="11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164" fontId="0" fillId="0" borderId="0" xfId="17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164" fontId="0" fillId="2" borderId="7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172" fontId="0" fillId="2" borderId="8" xfId="15" applyNumberFormat="1" applyFill="1" applyBorder="1" applyAlignment="1">
      <alignment horizontal="center"/>
    </xf>
    <xf numFmtId="172" fontId="0" fillId="2" borderId="9" xfId="15" applyNumberFormat="1" applyFill="1" applyBorder="1" applyAlignment="1">
      <alignment horizontal="center"/>
    </xf>
    <xf numFmtId="172" fontId="0" fillId="2" borderId="10" xfId="15" applyNumberFormat="1" applyFill="1" applyBorder="1" applyAlignment="1">
      <alignment horizontal="center"/>
    </xf>
    <xf numFmtId="0" fontId="1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3" borderId="2" xfId="0" applyFont="1" applyFill="1" applyBorder="1" applyAlignment="1" applyProtection="1">
      <alignment/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173" fontId="0" fillId="0" borderId="11" xfId="17" applyNumberFormat="1" applyFont="1" applyFill="1" applyBorder="1" applyAlignment="1" applyProtection="1">
      <alignment horizontal="center"/>
      <protection locked="0"/>
    </xf>
    <xf numFmtId="173" fontId="0" fillId="3" borderId="11" xfId="17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3" fillId="4" borderId="12" xfId="0" applyFont="1" applyFill="1" applyBorder="1" applyAlignment="1">
      <alignment/>
    </xf>
    <xf numFmtId="164" fontId="5" fillId="0" borderId="13" xfId="17" applyNumberFormat="1" applyFont="1" applyFill="1" applyBorder="1" applyAlignment="1">
      <alignment/>
    </xf>
    <xf numFmtId="164" fontId="5" fillId="0" borderId="17" xfId="17" applyNumberFormat="1" applyFont="1" applyFill="1" applyBorder="1" applyAlignment="1">
      <alignment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0" fillId="3" borderId="19" xfId="0" applyFont="1" applyFill="1" applyBorder="1" applyAlignment="1" applyProtection="1">
      <alignment/>
      <protection locked="0"/>
    </xf>
    <xf numFmtId="9" fontId="0" fillId="0" borderId="20" xfId="17" applyNumberFormat="1" applyFont="1" applyFill="1" applyBorder="1" applyAlignment="1" applyProtection="1">
      <alignment horizontal="right"/>
      <protection locked="0"/>
    </xf>
    <xf numFmtId="9" fontId="0" fillId="0" borderId="20" xfId="17" applyNumberFormat="1" applyFont="1" applyFill="1" applyBorder="1" applyAlignment="1" applyProtection="1">
      <alignment horizontal="center"/>
      <protection locked="0"/>
    </xf>
    <xf numFmtId="9" fontId="0" fillId="0" borderId="20" xfId="0" applyNumberFormat="1" applyFont="1" applyFill="1" applyBorder="1" applyAlignment="1" applyProtection="1">
      <alignment horizontal="center"/>
      <protection locked="0"/>
    </xf>
    <xf numFmtId="9" fontId="0" fillId="3" borderId="20" xfId="17" applyNumberFormat="1" applyFont="1" applyFill="1" applyBorder="1" applyAlignment="1" applyProtection="1">
      <alignment horizontal="right"/>
      <protection locked="0"/>
    </xf>
    <xf numFmtId="9" fontId="0" fillId="3" borderId="20" xfId="17" applyNumberFormat="1" applyFont="1" applyFill="1" applyBorder="1" applyAlignment="1" applyProtection="1">
      <alignment horizontal="center"/>
      <protection locked="0"/>
    </xf>
    <xf numFmtId="173" fontId="0" fillId="3" borderId="21" xfId="17" applyNumberFormat="1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/>
      <protection locked="0"/>
    </xf>
    <xf numFmtId="173" fontId="0" fillId="0" borderId="22" xfId="17" applyNumberFormat="1" applyFont="1" applyFill="1" applyBorder="1" applyAlignment="1" applyProtection="1">
      <alignment horizontal="center"/>
      <protection locked="0"/>
    </xf>
    <xf numFmtId="1" fontId="6" fillId="0" borderId="22" xfId="17" applyNumberFormat="1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/>
    </xf>
    <xf numFmtId="164" fontId="6" fillId="2" borderId="23" xfId="0" applyNumberFormat="1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3" borderId="27" xfId="0" applyFont="1" applyFill="1" applyBorder="1" applyAlignment="1" applyProtection="1">
      <alignment horizontal="left"/>
      <protection locked="0"/>
    </xf>
    <xf numFmtId="9" fontId="0" fillId="3" borderId="28" xfId="17" applyNumberFormat="1" applyFont="1" applyFill="1" applyBorder="1" applyAlignment="1" applyProtection="1">
      <alignment horizontal="right"/>
      <protection locked="0"/>
    </xf>
    <xf numFmtId="9" fontId="0" fillId="3" borderId="28" xfId="17" applyNumberFormat="1" applyFont="1" applyFill="1" applyBorder="1" applyAlignment="1" applyProtection="1">
      <alignment horizontal="center"/>
      <protection locked="0"/>
    </xf>
    <xf numFmtId="0" fontId="3" fillId="4" borderId="29" xfId="0" applyFont="1" applyFill="1" applyBorder="1" applyAlignment="1" applyProtection="1">
      <alignment horizontal="center" vertical="center" wrapText="1"/>
      <protection locked="0"/>
    </xf>
    <xf numFmtId="0" fontId="3" fillId="4" borderId="23" xfId="0" applyFont="1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>
      <alignment/>
    </xf>
    <xf numFmtId="1" fontId="6" fillId="0" borderId="30" xfId="17" applyNumberFormat="1" applyFont="1" applyFill="1" applyBorder="1" applyAlignment="1" applyProtection="1">
      <alignment horizontal="right"/>
      <protection locked="0"/>
    </xf>
    <xf numFmtId="1" fontId="6" fillId="3" borderId="9" xfId="17" applyNumberFormat="1" applyFont="1" applyFill="1" applyBorder="1" applyAlignment="1" applyProtection="1">
      <alignment horizontal="right"/>
      <protection locked="0"/>
    </xf>
    <xf numFmtId="1" fontId="6" fillId="0" borderId="9" xfId="17" applyNumberFormat="1" applyFont="1" applyFill="1" applyBorder="1" applyAlignment="1" applyProtection="1">
      <alignment horizontal="right"/>
      <protection locked="0"/>
    </xf>
    <xf numFmtId="1" fontId="6" fillId="3" borderId="31" xfId="17" applyNumberFormat="1" applyFont="1" applyFill="1" applyBorder="1" applyAlignment="1" applyProtection="1">
      <alignment horizontal="right"/>
      <protection locked="0"/>
    </xf>
    <xf numFmtId="9" fontId="2" fillId="5" borderId="0" xfId="0" applyNumberFormat="1" applyFont="1" applyFill="1" applyBorder="1" applyAlignment="1" applyProtection="1">
      <alignment horizontal="center"/>
      <protection locked="0"/>
    </xf>
    <xf numFmtId="9" fontId="0" fillId="5" borderId="32" xfId="17" applyNumberFormat="1" applyFont="1" applyFill="1" applyBorder="1" applyAlignment="1" applyProtection="1">
      <alignment horizontal="right"/>
      <protection locked="0"/>
    </xf>
    <xf numFmtId="9" fontId="0" fillId="5" borderId="32" xfId="17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Alignment="1">
      <alignment/>
    </xf>
    <xf numFmtId="0" fontId="0" fillId="3" borderId="28" xfId="0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33" xfId="0" applyNumberFormat="1" applyFont="1" applyFill="1" applyBorder="1" applyAlignment="1" applyProtection="1">
      <alignment horizontal="center"/>
      <protection locked="0"/>
    </xf>
    <xf numFmtId="164" fontId="0" fillId="3" borderId="11" xfId="0" applyNumberFormat="1" applyFont="1" applyFill="1" applyBorder="1" applyAlignment="1" applyProtection="1">
      <alignment horizontal="center"/>
      <protection locked="0"/>
    </xf>
    <xf numFmtId="164" fontId="0" fillId="3" borderId="34" xfId="0" applyNumberFormat="1" applyFont="1" applyFill="1" applyBorder="1" applyAlignment="1" applyProtection="1">
      <alignment horizontal="center"/>
      <protection locked="0"/>
    </xf>
    <xf numFmtId="164" fontId="0" fillId="3" borderId="21" xfId="0" applyNumberFormat="1" applyFont="1" applyFill="1" applyBorder="1" applyAlignment="1" applyProtection="1">
      <alignment horizontal="center"/>
      <protection locked="0"/>
    </xf>
    <xf numFmtId="0" fontId="6" fillId="2" borderId="35" xfId="0" applyFont="1" applyFill="1" applyBorder="1" applyAlignment="1">
      <alignment/>
    </xf>
    <xf numFmtId="0" fontId="6" fillId="2" borderId="36" xfId="0" applyFont="1" applyFill="1" applyBorder="1" applyAlignment="1" applyProtection="1">
      <alignment/>
      <protection locked="0"/>
    </xf>
    <xf numFmtId="172" fontId="0" fillId="2" borderId="37" xfId="15" applyNumberFormat="1" applyFont="1" applyFill="1" applyBorder="1" applyAlignment="1">
      <alignment horizontal="center"/>
    </xf>
    <xf numFmtId="164" fontId="0" fillId="2" borderId="37" xfId="0" applyNumberFormat="1" applyFont="1" applyFill="1" applyBorder="1" applyAlignment="1">
      <alignment/>
    </xf>
    <xf numFmtId="164" fontId="0" fillId="2" borderId="37" xfId="17" applyNumberFormat="1" applyFont="1" applyFill="1" applyBorder="1" applyAlignment="1">
      <alignment/>
    </xf>
    <xf numFmtId="164" fontId="0" fillId="2" borderId="33" xfId="17" applyNumberFormat="1" applyFont="1" applyFill="1" applyBorder="1" applyAlignment="1">
      <alignment/>
    </xf>
    <xf numFmtId="164" fontId="0" fillId="2" borderId="20" xfId="0" applyNumberFormat="1" applyFont="1" applyFill="1" applyBorder="1" applyAlignment="1">
      <alignment/>
    </xf>
    <xf numFmtId="164" fontId="0" fillId="2" borderId="20" xfId="17" applyNumberFormat="1" applyFont="1" applyFill="1" applyBorder="1" applyAlignment="1">
      <alignment/>
    </xf>
    <xf numFmtId="164" fontId="0" fillId="2" borderId="38" xfId="17" applyNumberFormat="1" applyFont="1" applyFill="1" applyBorder="1" applyAlignment="1">
      <alignment/>
    </xf>
    <xf numFmtId="164" fontId="0" fillId="2" borderId="39" xfId="0" applyNumberFormat="1" applyFont="1" applyFill="1" applyBorder="1" applyAlignment="1">
      <alignment/>
    </xf>
    <xf numFmtId="164" fontId="0" fillId="2" borderId="39" xfId="17" applyNumberFormat="1" applyFont="1" applyFill="1" applyBorder="1" applyAlignment="1">
      <alignment/>
    </xf>
    <xf numFmtId="164" fontId="0" fillId="2" borderId="40" xfId="17" applyNumberFormat="1" applyFont="1" applyFill="1" applyBorder="1" applyAlignment="1">
      <alignment/>
    </xf>
    <xf numFmtId="0" fontId="6" fillId="2" borderId="41" xfId="0" applyFont="1" applyFill="1" applyBorder="1" applyAlignment="1">
      <alignment/>
    </xf>
    <xf numFmtId="164" fontId="6" fillId="2" borderId="42" xfId="0" applyNumberFormat="1" applyFont="1" applyFill="1" applyBorder="1" applyAlignment="1">
      <alignment/>
    </xf>
    <xf numFmtId="164" fontId="6" fillId="2" borderId="43" xfId="0" applyNumberFormat="1" applyFont="1" applyFill="1" applyBorder="1" applyAlignment="1">
      <alignment/>
    </xf>
    <xf numFmtId="0" fontId="6" fillId="2" borderId="44" xfId="0" applyFont="1" applyFill="1" applyBorder="1" applyAlignment="1">
      <alignment/>
    </xf>
    <xf numFmtId="0" fontId="6" fillId="2" borderId="45" xfId="0" applyFont="1" applyFill="1" applyBorder="1" applyAlignment="1">
      <alignment/>
    </xf>
    <xf numFmtId="164" fontId="6" fillId="2" borderId="45" xfId="0" applyNumberFormat="1" applyFont="1" applyFill="1" applyBorder="1" applyAlignment="1">
      <alignment/>
    </xf>
    <xf numFmtId="164" fontId="6" fillId="2" borderId="46" xfId="0" applyNumberFormat="1" applyFont="1" applyFill="1" applyBorder="1" applyAlignment="1">
      <alignment/>
    </xf>
    <xf numFmtId="0" fontId="6" fillId="2" borderId="16" xfId="0" applyFont="1" applyFill="1" applyBorder="1" applyAlignment="1">
      <alignment/>
    </xf>
    <xf numFmtId="164" fontId="6" fillId="2" borderId="47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/>
    </xf>
    <xf numFmtId="164" fontId="6" fillId="2" borderId="47" xfId="0" applyNumberFormat="1" applyFont="1" applyFill="1" applyBorder="1" applyAlignment="1">
      <alignment/>
    </xf>
    <xf numFmtId="0" fontId="6" fillId="2" borderId="48" xfId="0" applyFont="1" applyFill="1" applyBorder="1" applyAlignment="1">
      <alignment/>
    </xf>
    <xf numFmtId="172" fontId="6" fillId="2" borderId="49" xfId="15" applyNumberFormat="1" applyFont="1" applyFill="1" applyBorder="1" applyAlignment="1">
      <alignment horizontal="center"/>
    </xf>
    <xf numFmtId="172" fontId="6" fillId="2" borderId="46" xfId="15" applyNumberFormat="1" applyFont="1" applyFill="1" applyBorder="1" applyAlignment="1">
      <alignment horizontal="center"/>
    </xf>
    <xf numFmtId="172" fontId="6" fillId="0" borderId="0" xfId="15" applyNumberFormat="1" applyFont="1" applyFill="1" applyAlignment="1">
      <alignment/>
    </xf>
    <xf numFmtId="172" fontId="6" fillId="2" borderId="50" xfId="15" applyNumberFormat="1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51" xfId="0" applyFont="1" applyFill="1" applyBorder="1" applyAlignment="1">
      <alignment horizontal="center"/>
    </xf>
    <xf numFmtId="172" fontId="6" fillId="2" borderId="29" xfId="15" applyNumberFormat="1" applyFont="1" applyFill="1" applyBorder="1" applyAlignment="1">
      <alignment horizontal="center"/>
    </xf>
    <xf numFmtId="0" fontId="6" fillId="2" borderId="52" xfId="0" applyFont="1" applyFill="1" applyBorder="1" applyAlignment="1">
      <alignment/>
    </xf>
    <xf numFmtId="9" fontId="0" fillId="2" borderId="38" xfId="0" applyNumberFormat="1" applyFont="1" applyFill="1" applyBorder="1" applyAlignment="1" applyProtection="1">
      <alignment horizontal="center"/>
      <protection locked="0"/>
    </xf>
    <xf numFmtId="9" fontId="0" fillId="2" borderId="53" xfId="0" applyNumberFormat="1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Billing Timeline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3"/>
          <c:w val="0.911"/>
          <c:h val="0.7765"/>
        </c:manualLayout>
      </c:layout>
      <c:lineChart>
        <c:grouping val="standard"/>
        <c:varyColors val="0"/>
        <c:ser>
          <c:idx val="0"/>
          <c:order val="0"/>
          <c:tx>
            <c:v>Monthly Billings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Billings'!$E$28:$P$28</c:f>
              <c:numCache>
                <c:ptCount val="12"/>
                <c:pt idx="0">
                  <c:v>0</c:v>
                </c:pt>
                <c:pt idx="1">
                  <c:v>70000</c:v>
                </c:pt>
                <c:pt idx="2">
                  <c:v>81250</c:v>
                </c:pt>
                <c:pt idx="3">
                  <c:v>259750</c:v>
                </c:pt>
                <c:pt idx="4">
                  <c:v>131250</c:v>
                </c:pt>
                <c:pt idx="5">
                  <c:v>81000</c:v>
                </c:pt>
                <c:pt idx="6">
                  <c:v>43750</c:v>
                </c:pt>
                <c:pt idx="7">
                  <c:v>111150</c:v>
                </c:pt>
                <c:pt idx="8">
                  <c:v>100800</c:v>
                </c:pt>
                <c:pt idx="9">
                  <c:v>160125</c:v>
                </c:pt>
                <c:pt idx="10">
                  <c:v>107500</c:v>
                </c:pt>
                <c:pt idx="11">
                  <c:v>202500</c:v>
                </c:pt>
              </c:numCache>
            </c:numRef>
          </c:val>
          <c:smooth val="0"/>
        </c:ser>
        <c:ser>
          <c:idx val="1"/>
          <c:order val="1"/>
          <c:tx>
            <c:v>Accumulative Billings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'Monthly Billings'!$E$29:$P$29</c:f>
              <c:numCache>
                <c:ptCount val="12"/>
                <c:pt idx="0">
                  <c:v>0</c:v>
                </c:pt>
                <c:pt idx="1">
                  <c:v>70000</c:v>
                </c:pt>
                <c:pt idx="2">
                  <c:v>151250</c:v>
                </c:pt>
                <c:pt idx="3">
                  <c:v>411000</c:v>
                </c:pt>
                <c:pt idx="4">
                  <c:v>542250</c:v>
                </c:pt>
                <c:pt idx="5">
                  <c:v>623250</c:v>
                </c:pt>
                <c:pt idx="6">
                  <c:v>667000</c:v>
                </c:pt>
                <c:pt idx="7">
                  <c:v>778150</c:v>
                </c:pt>
                <c:pt idx="8">
                  <c:v>878950</c:v>
                </c:pt>
                <c:pt idx="9">
                  <c:v>1039075</c:v>
                </c:pt>
                <c:pt idx="10">
                  <c:v>1146575</c:v>
                </c:pt>
                <c:pt idx="11">
                  <c:v>1349075</c:v>
                </c:pt>
              </c:numCache>
            </c:numRef>
          </c:val>
          <c:smooth val="0"/>
        </c:ser>
        <c:marker val="1"/>
        <c:axId val="19467222"/>
        <c:axId val="40987271"/>
      </c:lineChart>
      <c:catAx>
        <c:axId val="19467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87271"/>
        <c:crosses val="autoZero"/>
        <c:auto val="1"/>
        <c:lblOffset val="100"/>
        <c:noMultiLvlLbl val="0"/>
      </c:catAx>
      <c:valAx>
        <c:axId val="40987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Billings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672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775"/>
          <c:y val="0.93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75"/>
          <c:y val="0.11225"/>
          <c:w val="0.92475"/>
          <c:h val="0.832"/>
        </c:manualLayout>
      </c:layout>
      <c:barChart>
        <c:barDir val="col"/>
        <c:grouping val="clustered"/>
        <c:varyColors val="0"/>
        <c:ser>
          <c:idx val="0"/>
          <c:order val="0"/>
          <c:tx>
            <c:v>Total Billings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'Actual Totals'!$B$6:$B$27</c:f>
              <c:strCache>
                <c:ptCount val="22"/>
                <c:pt idx="0">
                  <c:v>A. Datum Corporation</c:v>
                </c:pt>
                <c:pt idx="1">
                  <c:v>Adventure Works</c:v>
                </c:pt>
                <c:pt idx="2">
                  <c:v>Alpine Ski House</c:v>
                </c:pt>
                <c:pt idx="3">
                  <c:v>Baldwin Museum of Science</c:v>
                </c:pt>
                <c:pt idx="4">
                  <c:v>Blue Yonder Airlines</c:v>
                </c:pt>
                <c:pt idx="5">
                  <c:v>City Power &amp; Light</c:v>
                </c:pt>
                <c:pt idx="6">
                  <c:v>Coho Vineyard</c:v>
                </c:pt>
                <c:pt idx="7">
                  <c:v>Coho Winery</c:v>
                </c:pt>
                <c:pt idx="8">
                  <c:v>Coho Vineyard &amp; Winery</c:v>
                </c:pt>
                <c:pt idx="9">
                  <c:v>Contoso, Ltd.</c:v>
                </c:pt>
                <c:pt idx="10">
                  <c:v>Contoso Pharmaceuticals</c:v>
                </c:pt>
                <c:pt idx="11">
                  <c:v>Consolidated Messenger</c:v>
                </c:pt>
                <c:pt idx="12">
                  <c:v>Fabrikam, Inc.</c:v>
                </c:pt>
                <c:pt idx="13">
                  <c:v>Fourth Coffee</c:v>
                </c:pt>
                <c:pt idx="14">
                  <c:v>Graphic Design Institute</c:v>
                </c:pt>
                <c:pt idx="15">
                  <c:v>Humongous Insurance</c:v>
                </c:pt>
                <c:pt idx="16">
                  <c:v>Litware, Inc.</c:v>
                </c:pt>
                <c:pt idx="17">
                  <c:v>Lucerne Publishing</c:v>
                </c:pt>
                <c:pt idx="18">
                  <c:v>Margie's Travel</c:v>
                </c:pt>
                <c:pt idx="19">
                  <c:v>Northwind Traders</c:v>
                </c:pt>
                <c:pt idx="20">
                  <c:v>Proseware, Inc.</c:v>
                </c:pt>
                <c:pt idx="21">
                  <c:v>School of Fine Art</c:v>
                </c:pt>
              </c:strCache>
            </c:strRef>
          </c:cat>
          <c:val>
            <c:numRef>
              <c:f>'Actual Totals'!$J$6:$J$27</c:f>
              <c:numCache>
                <c:ptCount val="22"/>
                <c:pt idx="0">
                  <c:v>37500</c:v>
                </c:pt>
                <c:pt idx="1">
                  <c:v>70000</c:v>
                </c:pt>
                <c:pt idx="2">
                  <c:v>87500</c:v>
                </c:pt>
                <c:pt idx="3">
                  <c:v>27000</c:v>
                </c:pt>
                <c:pt idx="4">
                  <c:v>43750</c:v>
                </c:pt>
                <c:pt idx="5">
                  <c:v>54000</c:v>
                </c:pt>
                <c:pt idx="6">
                  <c:v>91250</c:v>
                </c:pt>
                <c:pt idx="7">
                  <c:v>131250</c:v>
                </c:pt>
                <c:pt idx="8">
                  <c:v>81000</c:v>
                </c:pt>
                <c:pt idx="9">
                  <c:v>43750</c:v>
                </c:pt>
                <c:pt idx="10">
                  <c:v>35000</c:v>
                </c:pt>
                <c:pt idx="11">
                  <c:v>32400</c:v>
                </c:pt>
                <c:pt idx="12">
                  <c:v>43750</c:v>
                </c:pt>
                <c:pt idx="13">
                  <c:v>43200</c:v>
                </c:pt>
                <c:pt idx="14">
                  <c:v>57600</c:v>
                </c:pt>
                <c:pt idx="15">
                  <c:v>96250</c:v>
                </c:pt>
                <c:pt idx="16">
                  <c:v>63875</c:v>
                </c:pt>
                <c:pt idx="17">
                  <c:v>37500</c:v>
                </c:pt>
                <c:pt idx="18">
                  <c:v>38500</c:v>
                </c:pt>
                <c:pt idx="19">
                  <c:v>108000</c:v>
                </c:pt>
                <c:pt idx="20">
                  <c:v>94500</c:v>
                </c:pt>
                <c:pt idx="21">
                  <c:v>31500</c:v>
                </c:pt>
              </c:numCache>
            </c:numRef>
          </c:val>
        </c:ser>
        <c:axId val="33341120"/>
        <c:axId val="31634625"/>
      </c:barChart>
      <c:catAx>
        <c:axId val="33341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Account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1634625"/>
        <c:crosses val="autoZero"/>
        <c:auto val="1"/>
        <c:lblOffset val="100"/>
        <c:noMultiLvlLbl val="0"/>
      </c:catAx>
      <c:valAx>
        <c:axId val="31634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Billings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341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Billings by Skill Type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Skill Type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'Actual Totals'!$C$5:$H$5</c:f>
              <c:strCache>
                <c:ptCount val="6"/>
                <c:pt idx="0">
                  <c:v>Account manager</c:v>
                </c:pt>
                <c:pt idx="1">
                  <c:v>Project manager</c:v>
                </c:pt>
                <c:pt idx="2">
                  <c:v>Business analyst</c:v>
                </c:pt>
                <c:pt idx="3">
                  <c:v>Process specialist</c:v>
                </c:pt>
                <c:pt idx="4">
                  <c:v>Finance specialist</c:v>
                </c:pt>
                <c:pt idx="5">
                  <c:v>Administration staff</c:v>
                </c:pt>
              </c:strCache>
            </c:strRef>
          </c:cat>
          <c:val>
            <c:numRef>
              <c:f>'Actual Totals'!$C$28:$H$28</c:f>
              <c:numCache>
                <c:ptCount val="6"/>
                <c:pt idx="0">
                  <c:v>189125</c:v>
                </c:pt>
                <c:pt idx="1">
                  <c:v>307800</c:v>
                </c:pt>
                <c:pt idx="2">
                  <c:v>280000</c:v>
                </c:pt>
                <c:pt idx="3">
                  <c:v>292075</c:v>
                </c:pt>
                <c:pt idx="4">
                  <c:v>242250</c:v>
                </c:pt>
                <c:pt idx="5">
                  <c:v>37825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6"/>
  </sheetPr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Chart 1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List1" displayName="List1" ref="B5:B11" totalsRowShown="0">
  <autoFilter ref="B5:B11"/>
  <tableColumns count="1">
    <tableColumn id="1" name="Project 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B1:I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0.00390625" style="0" bestFit="1" customWidth="1"/>
    <col min="3" max="9" width="15.28125" style="0" customWidth="1"/>
  </cols>
  <sheetData>
    <row r="1" spans="2:4" ht="15.75">
      <c r="B1" s="71" t="s">
        <v>28</v>
      </c>
      <c r="C1" s="2"/>
      <c r="D1" s="2"/>
    </row>
    <row r="2" spans="2:4" ht="15.75">
      <c r="B2" s="18" t="str">
        <f>Actuals!B2</f>
        <v>Project Analysis for Business Consulting Firms</v>
      </c>
      <c r="C2" s="2"/>
      <c r="D2" s="2"/>
    </row>
    <row r="3" spans="2:4" ht="15.75">
      <c r="B3" s="18" t="s">
        <v>0</v>
      </c>
      <c r="C3" s="2"/>
      <c r="D3" s="2"/>
    </row>
    <row r="4" spans="2:4" ht="15.75" thickBot="1">
      <c r="B4" s="72" t="s">
        <v>37</v>
      </c>
      <c r="C4" s="2"/>
      <c r="D4" s="2"/>
    </row>
    <row r="5" spans="2:9" s="32" customFormat="1" ht="33" customHeight="1">
      <c r="B5" s="51" t="s">
        <v>29</v>
      </c>
      <c r="C5" s="52" t="s">
        <v>30</v>
      </c>
      <c r="D5" s="52" t="s">
        <v>31</v>
      </c>
      <c r="E5" s="52" t="s">
        <v>32</v>
      </c>
      <c r="F5" s="52" t="s">
        <v>33</v>
      </c>
      <c r="G5" s="52" t="s">
        <v>34</v>
      </c>
      <c r="H5" s="52" t="s">
        <v>35</v>
      </c>
      <c r="I5" s="53" t="s">
        <v>22</v>
      </c>
    </row>
    <row r="6" spans="2:9" ht="12.75">
      <c r="B6" s="54" t="s">
        <v>60</v>
      </c>
      <c r="C6" s="39">
        <v>0.1</v>
      </c>
      <c r="D6" s="39">
        <v>0.2</v>
      </c>
      <c r="E6" s="40">
        <v>0.4</v>
      </c>
      <c r="F6" s="41">
        <v>0.1</v>
      </c>
      <c r="G6" s="41">
        <v>0.1</v>
      </c>
      <c r="H6" s="41">
        <v>0.1</v>
      </c>
      <c r="I6" s="113">
        <f aca="true" t="shared" si="0" ref="I6:I11">SUM(C6:H6)</f>
        <v>1</v>
      </c>
    </row>
    <row r="7" spans="2:9" ht="12.75">
      <c r="B7" s="55" t="s">
        <v>61</v>
      </c>
      <c r="C7" s="42">
        <v>0.1</v>
      </c>
      <c r="D7" s="42">
        <v>0.1</v>
      </c>
      <c r="E7" s="43">
        <v>0.1</v>
      </c>
      <c r="F7" s="43">
        <v>0.5</v>
      </c>
      <c r="G7" s="43">
        <v>0.1</v>
      </c>
      <c r="H7" s="43">
        <v>0.1</v>
      </c>
      <c r="I7" s="113">
        <f t="shared" si="0"/>
        <v>1</v>
      </c>
    </row>
    <row r="8" spans="2:9" ht="12.75">
      <c r="B8" s="54" t="s">
        <v>62</v>
      </c>
      <c r="C8" s="39">
        <v>0.1</v>
      </c>
      <c r="D8" s="39">
        <v>0.2</v>
      </c>
      <c r="E8" s="40">
        <v>0.1</v>
      </c>
      <c r="F8" s="40">
        <v>0.2</v>
      </c>
      <c r="G8" s="40">
        <v>0.3</v>
      </c>
      <c r="H8" s="40">
        <v>0.1</v>
      </c>
      <c r="I8" s="113">
        <f t="shared" si="0"/>
        <v>1.0000000000000002</v>
      </c>
    </row>
    <row r="9" spans="2:9" ht="12.75">
      <c r="B9" s="55" t="s">
        <v>63</v>
      </c>
      <c r="C9" s="42">
        <v>0.1</v>
      </c>
      <c r="D9" s="42">
        <v>0.2</v>
      </c>
      <c r="E9" s="43">
        <v>0.1</v>
      </c>
      <c r="F9" s="43">
        <v>0.4</v>
      </c>
      <c r="G9" s="43">
        <v>0.1</v>
      </c>
      <c r="H9" s="43">
        <v>0.1</v>
      </c>
      <c r="I9" s="113">
        <f t="shared" si="0"/>
        <v>1</v>
      </c>
    </row>
    <row r="10" spans="2:9" ht="12.75">
      <c r="B10" s="54" t="s">
        <v>21</v>
      </c>
      <c r="C10" s="39">
        <v>0.1</v>
      </c>
      <c r="D10" s="39">
        <v>0.2</v>
      </c>
      <c r="E10" s="40">
        <v>0.2</v>
      </c>
      <c r="F10" s="40">
        <v>0.2</v>
      </c>
      <c r="G10" s="40">
        <v>0.2</v>
      </c>
      <c r="H10" s="40">
        <v>0.1</v>
      </c>
      <c r="I10" s="113">
        <f t="shared" si="0"/>
        <v>0.9999999999999999</v>
      </c>
    </row>
    <row r="11" spans="2:9" ht="13.5" thickBot="1">
      <c r="B11" s="56" t="s">
        <v>64</v>
      </c>
      <c r="C11" s="57">
        <v>0.1</v>
      </c>
      <c r="D11" s="57">
        <v>0.1</v>
      </c>
      <c r="E11" s="58">
        <v>0.5</v>
      </c>
      <c r="F11" s="58">
        <v>0</v>
      </c>
      <c r="G11" s="58">
        <v>0.2</v>
      </c>
      <c r="H11" s="58">
        <v>0.1</v>
      </c>
      <c r="I11" s="114">
        <f t="shared" si="0"/>
        <v>0.9999999999999999</v>
      </c>
    </row>
    <row r="12" spans="2:9" s="69" customFormat="1" ht="13.5" thickBot="1">
      <c r="B12"/>
      <c r="C12" s="67"/>
      <c r="D12" s="67"/>
      <c r="E12" s="68"/>
      <c r="F12" s="68"/>
      <c r="G12" s="68"/>
      <c r="H12" s="68"/>
      <c r="I12" s="66"/>
    </row>
    <row r="13" spans="2:9" ht="13.5" thickBot="1">
      <c r="B13" s="34" t="s">
        <v>36</v>
      </c>
      <c r="C13" s="35">
        <v>250</v>
      </c>
      <c r="D13" s="35">
        <v>225</v>
      </c>
      <c r="E13" s="35">
        <v>200</v>
      </c>
      <c r="F13" s="35">
        <v>175</v>
      </c>
      <c r="G13" s="35">
        <v>150</v>
      </c>
      <c r="H13" s="36">
        <v>50</v>
      </c>
      <c r="I13" s="33"/>
    </row>
    <row r="15" ht="12.75">
      <c r="G15" s="11"/>
    </row>
  </sheetData>
  <printOptions/>
  <pageMargins left="0.75" right="0.75" top="1" bottom="1" header="0.5" footer="0.5"/>
  <pageSetup fitToHeight="1" fitToWidth="1" horizontalDpi="600" verticalDpi="600" orientation="landscape" scale="88" r:id="rId2"/>
  <ignoredErrors>
    <ignoredError sqref="I6:I11 B2" unlockedFormula="1"/>
  </ignoredError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B1:G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0.7109375" style="0" customWidth="1"/>
    <col min="3" max="3" width="33.00390625" style="0" customWidth="1"/>
    <col min="4" max="4" width="21.7109375" style="0" customWidth="1"/>
    <col min="5" max="5" width="20.28125" style="0" customWidth="1"/>
    <col min="6" max="6" width="17.28125" style="0" customWidth="1"/>
    <col min="7" max="7" width="13.140625" style="12" customWidth="1"/>
  </cols>
  <sheetData>
    <row r="1" spans="2:7" s="20" customFormat="1" ht="15.75" customHeight="1">
      <c r="B1" s="71" t="s">
        <v>28</v>
      </c>
      <c r="C1" s="19"/>
      <c r="D1" s="19"/>
      <c r="E1" s="19"/>
      <c r="G1" s="21"/>
    </row>
    <row r="2" spans="2:7" s="20" customFormat="1" ht="15.75" customHeight="1">
      <c r="B2" s="18" t="s">
        <v>23</v>
      </c>
      <c r="C2" s="19"/>
      <c r="D2" s="19"/>
      <c r="E2" s="19"/>
      <c r="G2" s="21"/>
    </row>
    <row r="3" spans="2:7" s="20" customFormat="1" ht="15.75" customHeight="1">
      <c r="B3" s="18" t="s">
        <v>0</v>
      </c>
      <c r="C3" s="19"/>
      <c r="D3" s="19"/>
      <c r="E3" s="19"/>
      <c r="G3" s="21"/>
    </row>
    <row r="4" spans="2:5" ht="15">
      <c r="B4" s="73"/>
      <c r="C4" s="74"/>
      <c r="D4" s="74"/>
      <c r="E4" s="2"/>
    </row>
    <row r="5" spans="2:5" ht="15.75" thickBot="1">
      <c r="B5" s="72" t="s">
        <v>37</v>
      </c>
      <c r="C5" s="74"/>
      <c r="D5" s="74"/>
      <c r="E5" s="2"/>
    </row>
    <row r="6" spans="2:7" s="32" customFormat="1" ht="30.75" customHeight="1" thickBot="1">
      <c r="B6" s="27" t="s">
        <v>38</v>
      </c>
      <c r="C6" s="75" t="s">
        <v>29</v>
      </c>
      <c r="D6" s="28" t="s">
        <v>39</v>
      </c>
      <c r="E6" s="29" t="s">
        <v>40</v>
      </c>
      <c r="F6" s="30" t="s">
        <v>57</v>
      </c>
      <c r="G6" s="31" t="s">
        <v>41</v>
      </c>
    </row>
    <row r="7" spans="2:7" ht="12.75">
      <c r="B7" s="3" t="s">
        <v>1</v>
      </c>
      <c r="C7" s="5" t="s">
        <v>60</v>
      </c>
      <c r="D7" s="24">
        <v>37990</v>
      </c>
      <c r="E7" s="24">
        <v>38050</v>
      </c>
      <c r="F7" s="62">
        <v>200</v>
      </c>
      <c r="G7" s="108">
        <f>DAYS360(D7,E7,FALSE)</f>
        <v>60</v>
      </c>
    </row>
    <row r="8" spans="2:7" ht="12.75">
      <c r="B8" s="22" t="s">
        <v>2</v>
      </c>
      <c r="C8" s="23" t="s">
        <v>61</v>
      </c>
      <c r="D8" s="25">
        <v>38006</v>
      </c>
      <c r="E8" s="25">
        <v>38038</v>
      </c>
      <c r="F8" s="63">
        <v>400</v>
      </c>
      <c r="G8" s="109">
        <f aca="true" t="shared" si="0" ref="G8:G28">DAYS360(D8,E8,FALSE)</f>
        <v>31</v>
      </c>
    </row>
    <row r="9" spans="2:7" ht="12.75">
      <c r="B9" s="4" t="s">
        <v>58</v>
      </c>
      <c r="C9" s="6" t="s">
        <v>62</v>
      </c>
      <c r="D9" s="24">
        <v>38023</v>
      </c>
      <c r="E9" s="24">
        <v>38093</v>
      </c>
      <c r="F9" s="64">
        <v>500</v>
      </c>
      <c r="G9" s="109">
        <f t="shared" si="0"/>
        <v>70</v>
      </c>
    </row>
    <row r="10" spans="2:7" ht="12.75">
      <c r="B10" s="22" t="s">
        <v>3</v>
      </c>
      <c r="C10" s="23" t="s">
        <v>63</v>
      </c>
      <c r="D10" s="25">
        <v>38041</v>
      </c>
      <c r="E10" s="25">
        <v>38102</v>
      </c>
      <c r="F10" s="63">
        <v>150</v>
      </c>
      <c r="G10" s="109">
        <f t="shared" si="0"/>
        <v>61</v>
      </c>
    </row>
    <row r="11" spans="2:7" ht="12.75">
      <c r="B11" s="4" t="s">
        <v>4</v>
      </c>
      <c r="C11" s="6" t="s">
        <v>62</v>
      </c>
      <c r="D11" s="24">
        <v>38054</v>
      </c>
      <c r="E11" s="24">
        <v>38064</v>
      </c>
      <c r="F11" s="64">
        <v>250</v>
      </c>
      <c r="G11" s="109">
        <f t="shared" si="0"/>
        <v>10</v>
      </c>
    </row>
    <row r="12" spans="2:7" ht="12.75">
      <c r="B12" s="22" t="s">
        <v>5</v>
      </c>
      <c r="C12" s="23" t="s">
        <v>21</v>
      </c>
      <c r="D12" s="25">
        <v>38065</v>
      </c>
      <c r="E12" s="25">
        <v>38106</v>
      </c>
      <c r="F12" s="63">
        <v>300</v>
      </c>
      <c r="G12" s="109">
        <f t="shared" si="0"/>
        <v>40</v>
      </c>
    </row>
    <row r="13" spans="2:7" ht="12.75">
      <c r="B13" s="4" t="s">
        <v>6</v>
      </c>
      <c r="C13" s="6" t="s">
        <v>64</v>
      </c>
      <c r="D13" s="24">
        <v>38087</v>
      </c>
      <c r="E13" s="24">
        <v>38097</v>
      </c>
      <c r="F13" s="64">
        <v>500</v>
      </c>
      <c r="G13" s="109">
        <f t="shared" si="0"/>
        <v>10</v>
      </c>
    </row>
    <row r="14" spans="2:7" ht="12.75">
      <c r="B14" s="22" t="s">
        <v>7</v>
      </c>
      <c r="C14" s="23" t="s">
        <v>62</v>
      </c>
      <c r="D14" s="25">
        <v>38095</v>
      </c>
      <c r="E14" s="25">
        <v>38119</v>
      </c>
      <c r="F14" s="63">
        <v>750</v>
      </c>
      <c r="G14" s="109">
        <f t="shared" si="0"/>
        <v>24</v>
      </c>
    </row>
    <row r="15" spans="2:7" ht="12.75">
      <c r="B15" s="4" t="s">
        <v>8</v>
      </c>
      <c r="C15" s="6" t="s">
        <v>21</v>
      </c>
      <c r="D15" s="24">
        <v>38119</v>
      </c>
      <c r="E15" s="24">
        <v>38160</v>
      </c>
      <c r="F15" s="64">
        <v>450</v>
      </c>
      <c r="G15" s="109">
        <f t="shared" si="0"/>
        <v>40</v>
      </c>
    </row>
    <row r="16" spans="2:7" ht="12.75">
      <c r="B16" s="22" t="s">
        <v>59</v>
      </c>
      <c r="C16" s="23" t="s">
        <v>62</v>
      </c>
      <c r="D16" s="25">
        <v>38130</v>
      </c>
      <c r="E16" s="25">
        <v>38189</v>
      </c>
      <c r="F16" s="63">
        <v>250</v>
      </c>
      <c r="G16" s="109">
        <f t="shared" si="0"/>
        <v>58</v>
      </c>
    </row>
    <row r="17" spans="2:7" ht="12.75">
      <c r="B17" s="4" t="s">
        <v>9</v>
      </c>
      <c r="C17" s="6" t="s">
        <v>61</v>
      </c>
      <c r="D17" s="24">
        <v>38152</v>
      </c>
      <c r="E17" s="24">
        <v>38211</v>
      </c>
      <c r="F17" s="64">
        <v>200</v>
      </c>
      <c r="G17" s="109">
        <f t="shared" si="0"/>
        <v>58</v>
      </c>
    </row>
    <row r="18" spans="2:7" ht="12.75">
      <c r="B18" s="22" t="s">
        <v>10</v>
      </c>
      <c r="C18" s="23" t="s">
        <v>63</v>
      </c>
      <c r="D18" s="25">
        <v>38168</v>
      </c>
      <c r="E18" s="25">
        <v>38229</v>
      </c>
      <c r="F18" s="63">
        <v>180</v>
      </c>
      <c r="G18" s="109">
        <f t="shared" si="0"/>
        <v>60</v>
      </c>
    </row>
    <row r="19" spans="2:7" ht="12.75">
      <c r="B19" s="4" t="s">
        <v>11</v>
      </c>
      <c r="C19" s="6" t="s">
        <v>62</v>
      </c>
      <c r="D19" s="24">
        <v>38002</v>
      </c>
      <c r="E19" s="24">
        <v>38214</v>
      </c>
      <c r="F19" s="64">
        <v>250</v>
      </c>
      <c r="G19" s="109">
        <f t="shared" si="0"/>
        <v>209</v>
      </c>
    </row>
    <row r="20" spans="2:7" ht="12.75">
      <c r="B20" s="22" t="s">
        <v>12</v>
      </c>
      <c r="C20" s="23" t="s">
        <v>21</v>
      </c>
      <c r="D20" s="25">
        <v>38185</v>
      </c>
      <c r="E20" s="25">
        <v>38231</v>
      </c>
      <c r="F20" s="63">
        <v>240</v>
      </c>
      <c r="G20" s="109">
        <f t="shared" si="0"/>
        <v>44</v>
      </c>
    </row>
    <row r="21" spans="2:7" ht="12.75">
      <c r="B21" s="4" t="s">
        <v>13</v>
      </c>
      <c r="C21" s="6" t="s">
        <v>21</v>
      </c>
      <c r="D21" s="24">
        <v>38193</v>
      </c>
      <c r="E21" s="24">
        <v>38260</v>
      </c>
      <c r="F21" s="64">
        <v>320</v>
      </c>
      <c r="G21" s="109">
        <f t="shared" si="0"/>
        <v>65</v>
      </c>
    </row>
    <row r="22" spans="2:7" ht="12.75">
      <c r="B22" s="22" t="s">
        <v>14</v>
      </c>
      <c r="C22" s="23" t="s">
        <v>62</v>
      </c>
      <c r="D22" s="25">
        <v>38200</v>
      </c>
      <c r="E22" s="25">
        <v>38261</v>
      </c>
      <c r="F22" s="63">
        <v>550</v>
      </c>
      <c r="G22" s="109">
        <f t="shared" si="0"/>
        <v>60</v>
      </c>
    </row>
    <row r="23" spans="2:7" ht="12.75">
      <c r="B23" s="4" t="s">
        <v>15</v>
      </c>
      <c r="C23" s="6" t="s">
        <v>64</v>
      </c>
      <c r="D23" s="24">
        <v>38219</v>
      </c>
      <c r="E23" s="24">
        <v>38262</v>
      </c>
      <c r="F23" s="64">
        <v>350</v>
      </c>
      <c r="G23" s="109">
        <f t="shared" si="0"/>
        <v>42</v>
      </c>
    </row>
    <row r="24" spans="2:7" ht="12.75">
      <c r="B24" s="22" t="s">
        <v>16</v>
      </c>
      <c r="C24" s="23" t="s">
        <v>60</v>
      </c>
      <c r="D24" s="25">
        <v>38232</v>
      </c>
      <c r="E24" s="25">
        <v>38303</v>
      </c>
      <c r="F24" s="63">
        <v>200</v>
      </c>
      <c r="G24" s="109">
        <f t="shared" si="0"/>
        <v>70</v>
      </c>
    </row>
    <row r="25" spans="2:7" ht="12.75">
      <c r="B25" s="4" t="s">
        <v>17</v>
      </c>
      <c r="C25" s="6" t="s">
        <v>62</v>
      </c>
      <c r="D25" s="24">
        <v>38242</v>
      </c>
      <c r="E25" s="24">
        <v>38316</v>
      </c>
      <c r="F25" s="64">
        <v>220</v>
      </c>
      <c r="G25" s="109">
        <f t="shared" si="0"/>
        <v>73</v>
      </c>
    </row>
    <row r="26" spans="2:7" ht="12.75">
      <c r="B26" s="22" t="s">
        <v>18</v>
      </c>
      <c r="C26" s="23" t="s">
        <v>63</v>
      </c>
      <c r="D26" s="25">
        <v>38272</v>
      </c>
      <c r="E26" s="25">
        <v>38341</v>
      </c>
      <c r="F26" s="63">
        <v>600</v>
      </c>
      <c r="G26" s="109">
        <f t="shared" si="0"/>
        <v>68</v>
      </c>
    </row>
    <row r="27" spans="2:7" ht="12.75">
      <c r="B27" s="4" t="s">
        <v>19</v>
      </c>
      <c r="C27" s="6" t="s">
        <v>21</v>
      </c>
      <c r="D27" s="24">
        <v>38284</v>
      </c>
      <c r="E27" s="24">
        <v>38335</v>
      </c>
      <c r="F27" s="64">
        <v>525</v>
      </c>
      <c r="G27" s="109">
        <f t="shared" si="0"/>
        <v>50</v>
      </c>
    </row>
    <row r="28" spans="2:7" ht="13.5" thickBot="1">
      <c r="B28" s="38" t="s">
        <v>20</v>
      </c>
      <c r="C28" s="70" t="s">
        <v>62</v>
      </c>
      <c r="D28" s="44">
        <v>38295</v>
      </c>
      <c r="E28" s="44">
        <v>38315</v>
      </c>
      <c r="F28" s="65">
        <v>180</v>
      </c>
      <c r="G28" s="110">
        <f t="shared" si="0"/>
        <v>20</v>
      </c>
    </row>
    <row r="29" spans="2:7" ht="13.5" thickBot="1">
      <c r="B29" s="45"/>
      <c r="D29" s="46"/>
      <c r="E29" s="46"/>
      <c r="F29" s="47"/>
      <c r="G29" s="48"/>
    </row>
    <row r="30" spans="2:7" ht="13.5" thickBot="1">
      <c r="B30" s="112" t="s">
        <v>22</v>
      </c>
      <c r="C30" s="61"/>
      <c r="D30" s="49"/>
      <c r="E30" s="50"/>
      <c r="F30" s="111">
        <f>SUM(F7:F28)</f>
        <v>7565</v>
      </c>
      <c r="G30" s="26"/>
    </row>
  </sheetData>
  <dataValidations count="1">
    <dataValidation type="list" allowBlank="1" showInputMessage="1" showErrorMessage="1" sqref="C6:C28">
      <formula1>Project_Type</formula1>
    </dataValidation>
  </dataValidations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1:J30"/>
  <sheetViews>
    <sheetView showGridLines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28.00390625" style="0" customWidth="1"/>
    <col min="3" max="3" width="12.7109375" style="0" customWidth="1"/>
    <col min="4" max="4" width="13.00390625" style="0" customWidth="1"/>
    <col min="5" max="5" width="13.57421875" style="0" customWidth="1"/>
    <col min="6" max="6" width="12.7109375" style="0" customWidth="1"/>
    <col min="7" max="7" width="14.140625" style="0" customWidth="1"/>
    <col min="8" max="8" width="14.57421875" style="0" customWidth="1"/>
    <col min="9" max="9" width="13.00390625" style="0" customWidth="1"/>
    <col min="10" max="10" width="14.00390625" style="0" customWidth="1"/>
  </cols>
  <sheetData>
    <row r="1" ht="15">
      <c r="B1" s="71" t="s">
        <v>56</v>
      </c>
    </row>
    <row r="2" ht="15">
      <c r="B2" s="18" t="str">
        <f>Actuals!B2</f>
        <v>Project Analysis for Business Consulting Firms</v>
      </c>
    </row>
    <row r="3" ht="15">
      <c r="B3" s="18" t="s">
        <v>0</v>
      </c>
    </row>
    <row r="4" spans="2:10" ht="15.75" thickBot="1">
      <c r="B4" s="1"/>
      <c r="C4" s="7"/>
      <c r="J4" s="13"/>
    </row>
    <row r="5" spans="2:10" s="32" customFormat="1" ht="33" customHeight="1" thickBot="1">
      <c r="B5" s="27" t="s">
        <v>38</v>
      </c>
      <c r="C5" s="115" t="str">
        <f>'Project Parameters'!C5</f>
        <v>Account manager</v>
      </c>
      <c r="D5" s="115" t="str">
        <f>'Project Parameters'!D5</f>
        <v>Project manager</v>
      </c>
      <c r="E5" s="115" t="str">
        <f>'Project Parameters'!E5</f>
        <v>Business analyst</v>
      </c>
      <c r="F5" s="115" t="str">
        <f>'Project Parameters'!F5</f>
        <v>Process specialist</v>
      </c>
      <c r="G5" s="115" t="str">
        <f>'Project Parameters'!G5</f>
        <v>Finance specialist</v>
      </c>
      <c r="H5" s="115" t="str">
        <f>'Project Parameters'!H5</f>
        <v>Administration staff</v>
      </c>
      <c r="I5" s="37" t="s">
        <v>42</v>
      </c>
      <c r="J5" s="31" t="s">
        <v>43</v>
      </c>
    </row>
    <row r="6" spans="2:10" ht="12.75">
      <c r="B6" s="3" t="s">
        <v>1</v>
      </c>
      <c r="C6" s="76">
        <f>IF(Actuals!$C7='Project Parameters'!$B$6,'Project Parameters'!C$6*'Project Parameters'!C$13*Actuals!$F7,IF(Actuals!$C7='Project Parameters'!$B$7,'Project Parameters'!C$7*'Project Parameters'!C$13*Actuals!$F7,IF(Actuals!$C7='Project Parameters'!$B$8,'Project Parameters'!C$8*'Project Parameters'!C$13*Actuals!$F7,IF(Actuals!$C7='Project Parameters'!$B$9,'Project Parameters'!C$9*'Project Parameters'!C$13*Actuals!$F7,IF(Actuals!$C7='Project Parameters'!$B$10,'Project Parameters'!C$10*'Project Parameters'!C$13*Actuals!$F7,IF(Actuals!$C7='Project Parameters'!$B$11,'Project Parameters'!C$11*'Project Parameters'!C$13*Actuals!$F7,error))))))</f>
        <v>5000</v>
      </c>
      <c r="D6" s="76">
        <f>IF(Actuals!$C7='Project Parameters'!$B$6,'Project Parameters'!D$6*'Project Parameters'!D$13*Actuals!$F7,IF(Actuals!$C7='Project Parameters'!$B$7,'Project Parameters'!D$7*'Project Parameters'!D$13*Actuals!$F7,IF(Actuals!$C7='Project Parameters'!$B$8,'Project Parameters'!D$8*'Project Parameters'!D$13*Actuals!$F7,IF(Actuals!$C7='Project Parameters'!$B$9,'Project Parameters'!D$9*'Project Parameters'!D$13*Actuals!$F7,IF(Actuals!$C7='Project Parameters'!$B$10,'Project Parameters'!D$10*'Project Parameters'!D$13*Actuals!$F7,IF(Actuals!$C7='Project Parameters'!$B$11,'Project Parameters'!D$11*'Project Parameters'!D$13*Actuals!$F7,error))))))</f>
        <v>9000</v>
      </c>
      <c r="E6" s="76">
        <f>IF(Actuals!$C7='Project Parameters'!$B$6,'Project Parameters'!E$6*'Project Parameters'!E$13*Actuals!$F7,IF(Actuals!$C7='Project Parameters'!$B$7,'Project Parameters'!E$7*'Project Parameters'!E$13*Actuals!$F7,IF(Actuals!$C7='Project Parameters'!$B$8,'Project Parameters'!E$8*'Project Parameters'!E$13*Actuals!$F7,IF(Actuals!$C7='Project Parameters'!$B$9,'Project Parameters'!E$9*'Project Parameters'!E$13*Actuals!$F7,IF(Actuals!$C7='Project Parameters'!$B$10,'Project Parameters'!E$10*'Project Parameters'!E$13*Actuals!$F7,IF(Actuals!$C7='Project Parameters'!$B$11,'Project Parameters'!E$11*'Project Parameters'!E$13*Actuals!$F7,error))))))</f>
        <v>16000</v>
      </c>
      <c r="F6" s="76">
        <f>IF(Actuals!$C7='Project Parameters'!$B$6,'Project Parameters'!F$6*'Project Parameters'!F$13*Actuals!$F7,IF(Actuals!$C7='Project Parameters'!$B$7,'Project Parameters'!F$7*'Project Parameters'!F$13*Actuals!$F7,IF(Actuals!$C7='Project Parameters'!$B$8,'Project Parameters'!F$8*'Project Parameters'!F$13*Actuals!$F7,IF(Actuals!$C7='Project Parameters'!$B$9,'Project Parameters'!F$9*'Project Parameters'!F$13*Actuals!$F7,IF(Actuals!$C7='Project Parameters'!$B$10,'Project Parameters'!F$10*'Project Parameters'!F$13*Actuals!$F7,IF(Actuals!$C7='Project Parameters'!$B$11,'Project Parameters'!F$11*'Project Parameters'!F$13*Actuals!$F7,error))))))</f>
        <v>3500</v>
      </c>
      <c r="G6" s="76">
        <f>IF(Actuals!$C7='Project Parameters'!$B$6,'Project Parameters'!G$6*'Project Parameters'!G$13*Actuals!$F7,IF(Actuals!$C7='Project Parameters'!$B$7,'Project Parameters'!G$7*'Project Parameters'!G$13*Actuals!$F7,IF(Actuals!$C7='Project Parameters'!$B$8,'Project Parameters'!G$8*'Project Parameters'!G$13*Actuals!$F7,IF(Actuals!$C7='Project Parameters'!$B$9,'Project Parameters'!G$9*'Project Parameters'!G$13*Actuals!$F7,IF(Actuals!$C7='Project Parameters'!$B$10,'Project Parameters'!G$10*'Project Parameters'!G$13*Actuals!$F7,IF(Actuals!$C7='Project Parameters'!$B$11,'Project Parameters'!G$11*'Project Parameters'!G$13*Actuals!$F7,error))))))</f>
        <v>3000</v>
      </c>
      <c r="H6" s="77">
        <f>IF(Actuals!$C7='Project Parameters'!$B$6,'Project Parameters'!H$6*'Project Parameters'!H$13*Actuals!$F7,IF(Actuals!$C7='Project Parameters'!$B$7,'Project Parameters'!H$7*'Project Parameters'!H$13*Actuals!$F7,IF(Actuals!$C7='Project Parameters'!$B$8,'Project Parameters'!H$8*'Project Parameters'!H$13*Actuals!$F7,IF(Actuals!$C7='Project Parameters'!$B$9,'Project Parameters'!H$9*'Project Parameters'!H$13*Actuals!$F7,IF(Actuals!$C7='Project Parameters'!$B$10,'Project Parameters'!H$10*'Project Parameters'!H$13*Actuals!$F7,IF(Actuals!$C7='Project Parameters'!$B$11,'Project Parameters'!H$11*'Project Parameters'!H$13*Actuals!$F7,error))))))</f>
        <v>1000</v>
      </c>
      <c r="I6" s="15">
        <f>MONTH(Actuals!E7)</f>
        <v>3</v>
      </c>
      <c r="J6" s="8">
        <f aca="true" t="shared" si="0" ref="J6:J27">SUM(C6:H6)</f>
        <v>37500</v>
      </c>
    </row>
    <row r="7" spans="2:10" ht="12.75">
      <c r="B7" s="22" t="s">
        <v>2</v>
      </c>
      <c r="C7" s="76">
        <f>IF(Actuals!$C8='Project Parameters'!$B$6,'Project Parameters'!C$6*'Project Parameters'!C$13*Actuals!$F8,IF(Actuals!$C8='Project Parameters'!$B$7,'Project Parameters'!C$7*'Project Parameters'!C$13*Actuals!$F8,IF(Actuals!$C8='Project Parameters'!$B$8,'Project Parameters'!C$8*'Project Parameters'!C$13*Actuals!$F8,IF(Actuals!$C8='Project Parameters'!$B$9,'Project Parameters'!C$9*'Project Parameters'!C$13*Actuals!$F8,IF(Actuals!$C8='Project Parameters'!$B$10,'Project Parameters'!C$10*'Project Parameters'!C$13*Actuals!$F8,IF(Actuals!$C8='Project Parameters'!$B$11,'Project Parameters'!C$11*'Project Parameters'!C$13*Actuals!$F8,error))))))</f>
        <v>10000</v>
      </c>
      <c r="D7" s="76">
        <f>IF(Actuals!$C8='Project Parameters'!$B$6,'Project Parameters'!D$6*'Project Parameters'!D$13*Actuals!$F8,IF(Actuals!$C8='Project Parameters'!$B$7,'Project Parameters'!D$7*'Project Parameters'!D$13*Actuals!$F8,IF(Actuals!$C8='Project Parameters'!$B$8,'Project Parameters'!D$8*'Project Parameters'!D$13*Actuals!$F8,IF(Actuals!$C8='Project Parameters'!$B$9,'Project Parameters'!D$9*'Project Parameters'!D$13*Actuals!$F8,IF(Actuals!$C8='Project Parameters'!$B$10,'Project Parameters'!D$10*'Project Parameters'!D$13*Actuals!$F8,IF(Actuals!$C8='Project Parameters'!$B$11,'Project Parameters'!D$11*'Project Parameters'!D$13*Actuals!$F8,error))))))</f>
        <v>9000</v>
      </c>
      <c r="E7" s="76">
        <f>IF(Actuals!$C8='Project Parameters'!$B$6,'Project Parameters'!E$6*'Project Parameters'!E$13*Actuals!$F8,IF(Actuals!$C8='Project Parameters'!$B$7,'Project Parameters'!E$7*'Project Parameters'!E$13*Actuals!$F8,IF(Actuals!$C8='Project Parameters'!$B$8,'Project Parameters'!E$8*'Project Parameters'!E$13*Actuals!$F8,IF(Actuals!$C8='Project Parameters'!$B$9,'Project Parameters'!E$9*'Project Parameters'!E$13*Actuals!$F8,IF(Actuals!$C8='Project Parameters'!$B$10,'Project Parameters'!E$10*'Project Parameters'!E$13*Actuals!$F8,IF(Actuals!$C8='Project Parameters'!$B$11,'Project Parameters'!E$11*'Project Parameters'!E$13*Actuals!$F8,error))))))</f>
        <v>8000</v>
      </c>
      <c r="F7" s="76">
        <f>IF(Actuals!$C8='Project Parameters'!$B$6,'Project Parameters'!F$6*'Project Parameters'!F$13*Actuals!$F8,IF(Actuals!$C8='Project Parameters'!$B$7,'Project Parameters'!F$7*'Project Parameters'!F$13*Actuals!$F8,IF(Actuals!$C8='Project Parameters'!$B$8,'Project Parameters'!F$8*'Project Parameters'!F$13*Actuals!$F8,IF(Actuals!$C8='Project Parameters'!$B$9,'Project Parameters'!F$9*'Project Parameters'!F$13*Actuals!$F8,IF(Actuals!$C8='Project Parameters'!$B$10,'Project Parameters'!F$10*'Project Parameters'!F$13*Actuals!$F8,IF(Actuals!$C8='Project Parameters'!$B$11,'Project Parameters'!F$11*'Project Parameters'!F$13*Actuals!$F8,error))))))</f>
        <v>35000</v>
      </c>
      <c r="G7" s="76">
        <f>IF(Actuals!$C8='Project Parameters'!$B$6,'Project Parameters'!G$6*'Project Parameters'!G$13*Actuals!$F8,IF(Actuals!$C8='Project Parameters'!$B$7,'Project Parameters'!G$7*'Project Parameters'!G$13*Actuals!$F8,IF(Actuals!$C8='Project Parameters'!$B$8,'Project Parameters'!G$8*'Project Parameters'!G$13*Actuals!$F8,IF(Actuals!$C8='Project Parameters'!$B$9,'Project Parameters'!G$9*'Project Parameters'!G$13*Actuals!$F8,IF(Actuals!$C8='Project Parameters'!$B$10,'Project Parameters'!G$10*'Project Parameters'!G$13*Actuals!$F8,IF(Actuals!$C8='Project Parameters'!$B$11,'Project Parameters'!G$11*'Project Parameters'!G$13*Actuals!$F8,error))))))</f>
        <v>6000</v>
      </c>
      <c r="H7" s="77">
        <f>IF(Actuals!$C8='Project Parameters'!$B$6,'Project Parameters'!H$6*'Project Parameters'!H$13*Actuals!$F8,IF(Actuals!$C8='Project Parameters'!$B$7,'Project Parameters'!H$7*'Project Parameters'!H$13*Actuals!$F8,IF(Actuals!$C8='Project Parameters'!$B$8,'Project Parameters'!H$8*'Project Parameters'!H$13*Actuals!$F8,IF(Actuals!$C8='Project Parameters'!$B$9,'Project Parameters'!H$9*'Project Parameters'!H$13*Actuals!$F8,IF(Actuals!$C8='Project Parameters'!$B$10,'Project Parameters'!H$10*'Project Parameters'!H$13*Actuals!$F8,IF(Actuals!$C8='Project Parameters'!$B$11,'Project Parameters'!H$11*'Project Parameters'!H$13*Actuals!$F8,error))))))</f>
        <v>2000</v>
      </c>
      <c r="I7" s="16">
        <f>MONTH(Actuals!E8)</f>
        <v>2</v>
      </c>
      <c r="J7" s="9">
        <f t="shared" si="0"/>
        <v>70000</v>
      </c>
    </row>
    <row r="8" spans="2:10" ht="12.75">
      <c r="B8" s="4" t="s">
        <v>58</v>
      </c>
      <c r="C8" s="76">
        <f>IF(Actuals!$C9='Project Parameters'!$B$6,'Project Parameters'!C$6*'Project Parameters'!C$13*Actuals!$F9,IF(Actuals!$C9='Project Parameters'!$B$7,'Project Parameters'!C$7*'Project Parameters'!C$13*Actuals!$F9,IF(Actuals!$C9='Project Parameters'!$B$8,'Project Parameters'!C$8*'Project Parameters'!C$13*Actuals!$F9,IF(Actuals!$C9='Project Parameters'!$B$9,'Project Parameters'!C$9*'Project Parameters'!C$13*Actuals!$F9,IF(Actuals!$C9='Project Parameters'!$B$10,'Project Parameters'!C$10*'Project Parameters'!C$13*Actuals!$F9,IF(Actuals!$C9='Project Parameters'!$B$11,'Project Parameters'!C$11*'Project Parameters'!C$13*Actuals!$F9,error))))))</f>
        <v>12500</v>
      </c>
      <c r="D8" s="76">
        <f>IF(Actuals!$C9='Project Parameters'!$B$6,'Project Parameters'!D$6*'Project Parameters'!D$13*Actuals!$F9,IF(Actuals!$C9='Project Parameters'!$B$7,'Project Parameters'!D$7*'Project Parameters'!D$13*Actuals!$F9,IF(Actuals!$C9='Project Parameters'!$B$8,'Project Parameters'!D$8*'Project Parameters'!D$13*Actuals!$F9,IF(Actuals!$C9='Project Parameters'!$B$9,'Project Parameters'!D$9*'Project Parameters'!D$13*Actuals!$F9,IF(Actuals!$C9='Project Parameters'!$B$10,'Project Parameters'!D$10*'Project Parameters'!D$13*Actuals!$F9,IF(Actuals!$C9='Project Parameters'!$B$11,'Project Parameters'!D$11*'Project Parameters'!D$13*Actuals!$F9,error))))))</f>
        <v>22500</v>
      </c>
      <c r="E8" s="76">
        <f>IF(Actuals!$C9='Project Parameters'!$B$6,'Project Parameters'!E$6*'Project Parameters'!E$13*Actuals!$F9,IF(Actuals!$C9='Project Parameters'!$B$7,'Project Parameters'!E$7*'Project Parameters'!E$13*Actuals!$F9,IF(Actuals!$C9='Project Parameters'!$B$8,'Project Parameters'!E$8*'Project Parameters'!E$13*Actuals!$F9,IF(Actuals!$C9='Project Parameters'!$B$9,'Project Parameters'!E$9*'Project Parameters'!E$13*Actuals!$F9,IF(Actuals!$C9='Project Parameters'!$B$10,'Project Parameters'!E$10*'Project Parameters'!E$13*Actuals!$F9,IF(Actuals!$C9='Project Parameters'!$B$11,'Project Parameters'!E$11*'Project Parameters'!E$13*Actuals!$F9,error))))))</f>
        <v>10000</v>
      </c>
      <c r="F8" s="76">
        <f>IF(Actuals!$C9='Project Parameters'!$B$6,'Project Parameters'!F$6*'Project Parameters'!F$13*Actuals!$F9,IF(Actuals!$C9='Project Parameters'!$B$7,'Project Parameters'!F$7*'Project Parameters'!F$13*Actuals!$F9,IF(Actuals!$C9='Project Parameters'!$B$8,'Project Parameters'!F$8*'Project Parameters'!F$13*Actuals!$F9,IF(Actuals!$C9='Project Parameters'!$B$9,'Project Parameters'!F$9*'Project Parameters'!F$13*Actuals!$F9,IF(Actuals!$C9='Project Parameters'!$B$10,'Project Parameters'!F$10*'Project Parameters'!F$13*Actuals!$F9,IF(Actuals!$C9='Project Parameters'!$B$11,'Project Parameters'!F$11*'Project Parameters'!F$13*Actuals!$F9,error))))))</f>
        <v>17500</v>
      </c>
      <c r="G8" s="76">
        <f>IF(Actuals!$C9='Project Parameters'!$B$6,'Project Parameters'!G$6*'Project Parameters'!G$13*Actuals!$F9,IF(Actuals!$C9='Project Parameters'!$B$7,'Project Parameters'!G$7*'Project Parameters'!G$13*Actuals!$F9,IF(Actuals!$C9='Project Parameters'!$B$8,'Project Parameters'!G$8*'Project Parameters'!G$13*Actuals!$F9,IF(Actuals!$C9='Project Parameters'!$B$9,'Project Parameters'!G$9*'Project Parameters'!G$13*Actuals!$F9,IF(Actuals!$C9='Project Parameters'!$B$10,'Project Parameters'!G$10*'Project Parameters'!G$13*Actuals!$F9,IF(Actuals!$C9='Project Parameters'!$B$11,'Project Parameters'!G$11*'Project Parameters'!G$13*Actuals!$F9,error))))))</f>
        <v>22500</v>
      </c>
      <c r="H8" s="77">
        <f>IF(Actuals!$C9='Project Parameters'!$B$6,'Project Parameters'!H$6*'Project Parameters'!H$13*Actuals!$F9,IF(Actuals!$C9='Project Parameters'!$B$7,'Project Parameters'!H$7*'Project Parameters'!H$13*Actuals!$F9,IF(Actuals!$C9='Project Parameters'!$B$8,'Project Parameters'!H$8*'Project Parameters'!H$13*Actuals!$F9,IF(Actuals!$C9='Project Parameters'!$B$9,'Project Parameters'!H$9*'Project Parameters'!H$13*Actuals!$F9,IF(Actuals!$C9='Project Parameters'!$B$10,'Project Parameters'!H$10*'Project Parameters'!H$13*Actuals!$F9,IF(Actuals!$C9='Project Parameters'!$B$11,'Project Parameters'!H$11*'Project Parameters'!H$13*Actuals!$F9,error))))))</f>
        <v>2500</v>
      </c>
      <c r="I8" s="16">
        <f>MONTH(Actuals!E9)</f>
        <v>4</v>
      </c>
      <c r="J8" s="9">
        <f t="shared" si="0"/>
        <v>87500</v>
      </c>
    </row>
    <row r="9" spans="2:10" ht="12.75">
      <c r="B9" s="22" t="s">
        <v>3</v>
      </c>
      <c r="C9" s="76">
        <f>IF(Actuals!$C10='Project Parameters'!$B$6,'Project Parameters'!C$6*'Project Parameters'!C$13*Actuals!$F10,IF(Actuals!$C10='Project Parameters'!$B$7,'Project Parameters'!C$7*'Project Parameters'!C$13*Actuals!$F10,IF(Actuals!$C10='Project Parameters'!$B$8,'Project Parameters'!C$8*'Project Parameters'!C$13*Actuals!$F10,IF(Actuals!$C10='Project Parameters'!$B$9,'Project Parameters'!C$9*'Project Parameters'!C$13*Actuals!$F10,IF(Actuals!$C10='Project Parameters'!$B$10,'Project Parameters'!C$10*'Project Parameters'!C$13*Actuals!$F10,IF(Actuals!$C10='Project Parameters'!$B$11,'Project Parameters'!C$11*'Project Parameters'!C$13*Actuals!$F10,error))))))</f>
        <v>3750</v>
      </c>
      <c r="D9" s="76">
        <f>IF(Actuals!$C10='Project Parameters'!$B$6,'Project Parameters'!D$6*'Project Parameters'!D$13*Actuals!$F10,IF(Actuals!$C10='Project Parameters'!$B$7,'Project Parameters'!D$7*'Project Parameters'!D$13*Actuals!$F10,IF(Actuals!$C10='Project Parameters'!$B$8,'Project Parameters'!D$8*'Project Parameters'!D$13*Actuals!$F10,IF(Actuals!$C10='Project Parameters'!$B$9,'Project Parameters'!D$9*'Project Parameters'!D$13*Actuals!$F10,IF(Actuals!$C10='Project Parameters'!$B$10,'Project Parameters'!D$10*'Project Parameters'!D$13*Actuals!$F10,IF(Actuals!$C10='Project Parameters'!$B$11,'Project Parameters'!D$11*'Project Parameters'!D$13*Actuals!$F10,error))))))</f>
        <v>6750</v>
      </c>
      <c r="E9" s="76">
        <f>IF(Actuals!$C10='Project Parameters'!$B$6,'Project Parameters'!E$6*'Project Parameters'!E$13*Actuals!$F10,IF(Actuals!$C10='Project Parameters'!$B$7,'Project Parameters'!E$7*'Project Parameters'!E$13*Actuals!$F10,IF(Actuals!$C10='Project Parameters'!$B$8,'Project Parameters'!E$8*'Project Parameters'!E$13*Actuals!$F10,IF(Actuals!$C10='Project Parameters'!$B$9,'Project Parameters'!E$9*'Project Parameters'!E$13*Actuals!$F10,IF(Actuals!$C10='Project Parameters'!$B$10,'Project Parameters'!E$10*'Project Parameters'!E$13*Actuals!$F10,IF(Actuals!$C10='Project Parameters'!$B$11,'Project Parameters'!E$11*'Project Parameters'!E$13*Actuals!$F10,error))))))</f>
        <v>3000</v>
      </c>
      <c r="F9" s="76">
        <f>IF(Actuals!$C10='Project Parameters'!$B$6,'Project Parameters'!F$6*'Project Parameters'!F$13*Actuals!$F10,IF(Actuals!$C10='Project Parameters'!$B$7,'Project Parameters'!F$7*'Project Parameters'!F$13*Actuals!$F10,IF(Actuals!$C10='Project Parameters'!$B$8,'Project Parameters'!F$8*'Project Parameters'!F$13*Actuals!$F10,IF(Actuals!$C10='Project Parameters'!$B$9,'Project Parameters'!F$9*'Project Parameters'!F$13*Actuals!$F10,IF(Actuals!$C10='Project Parameters'!$B$10,'Project Parameters'!F$10*'Project Parameters'!F$13*Actuals!$F10,IF(Actuals!$C10='Project Parameters'!$B$11,'Project Parameters'!F$11*'Project Parameters'!F$13*Actuals!$F10,error))))))</f>
        <v>10500</v>
      </c>
      <c r="G9" s="76">
        <f>IF(Actuals!$C10='Project Parameters'!$B$6,'Project Parameters'!G$6*'Project Parameters'!G$13*Actuals!$F10,IF(Actuals!$C10='Project Parameters'!$B$7,'Project Parameters'!G$7*'Project Parameters'!G$13*Actuals!$F10,IF(Actuals!$C10='Project Parameters'!$B$8,'Project Parameters'!G$8*'Project Parameters'!G$13*Actuals!$F10,IF(Actuals!$C10='Project Parameters'!$B$9,'Project Parameters'!G$9*'Project Parameters'!G$13*Actuals!$F10,IF(Actuals!$C10='Project Parameters'!$B$10,'Project Parameters'!G$10*'Project Parameters'!G$13*Actuals!$F10,IF(Actuals!$C10='Project Parameters'!$B$11,'Project Parameters'!G$11*'Project Parameters'!G$13*Actuals!$F10,error))))))</f>
        <v>2250</v>
      </c>
      <c r="H9" s="77">
        <f>IF(Actuals!$C10='Project Parameters'!$B$6,'Project Parameters'!H$6*'Project Parameters'!H$13*Actuals!$F10,IF(Actuals!$C10='Project Parameters'!$B$7,'Project Parameters'!H$7*'Project Parameters'!H$13*Actuals!$F10,IF(Actuals!$C10='Project Parameters'!$B$8,'Project Parameters'!H$8*'Project Parameters'!H$13*Actuals!$F10,IF(Actuals!$C10='Project Parameters'!$B$9,'Project Parameters'!H$9*'Project Parameters'!H$13*Actuals!$F10,IF(Actuals!$C10='Project Parameters'!$B$10,'Project Parameters'!H$10*'Project Parameters'!H$13*Actuals!$F10,IF(Actuals!$C10='Project Parameters'!$B$11,'Project Parameters'!H$11*'Project Parameters'!H$13*Actuals!$F10,error))))))</f>
        <v>750</v>
      </c>
      <c r="I9" s="16">
        <f>MONTH(Actuals!E10)</f>
        <v>4</v>
      </c>
      <c r="J9" s="9">
        <f t="shared" si="0"/>
        <v>27000</v>
      </c>
    </row>
    <row r="10" spans="2:10" ht="12.75">
      <c r="B10" s="4" t="s">
        <v>4</v>
      </c>
      <c r="C10" s="76">
        <f>IF(Actuals!$C11='Project Parameters'!$B$6,'Project Parameters'!C$6*'Project Parameters'!C$13*Actuals!$F11,IF(Actuals!$C11='Project Parameters'!$B$7,'Project Parameters'!C$7*'Project Parameters'!C$13*Actuals!$F11,IF(Actuals!$C11='Project Parameters'!$B$8,'Project Parameters'!C$8*'Project Parameters'!C$13*Actuals!$F11,IF(Actuals!$C11='Project Parameters'!$B$9,'Project Parameters'!C$9*'Project Parameters'!C$13*Actuals!$F11,IF(Actuals!$C11='Project Parameters'!$B$10,'Project Parameters'!C$10*'Project Parameters'!C$13*Actuals!$F11,IF(Actuals!$C11='Project Parameters'!$B$11,'Project Parameters'!C$11*'Project Parameters'!C$13*Actuals!$F11,error))))))</f>
        <v>6250</v>
      </c>
      <c r="D10" s="76">
        <f>IF(Actuals!$C11='Project Parameters'!$B$6,'Project Parameters'!D$6*'Project Parameters'!D$13*Actuals!$F11,IF(Actuals!$C11='Project Parameters'!$B$7,'Project Parameters'!D$7*'Project Parameters'!D$13*Actuals!$F11,IF(Actuals!$C11='Project Parameters'!$B$8,'Project Parameters'!D$8*'Project Parameters'!D$13*Actuals!$F11,IF(Actuals!$C11='Project Parameters'!$B$9,'Project Parameters'!D$9*'Project Parameters'!D$13*Actuals!$F11,IF(Actuals!$C11='Project Parameters'!$B$10,'Project Parameters'!D$10*'Project Parameters'!D$13*Actuals!$F11,IF(Actuals!$C11='Project Parameters'!$B$11,'Project Parameters'!D$11*'Project Parameters'!D$13*Actuals!$F11,error))))))</f>
        <v>11250</v>
      </c>
      <c r="E10" s="76">
        <f>IF(Actuals!$C11='Project Parameters'!$B$6,'Project Parameters'!E$6*'Project Parameters'!E$13*Actuals!$F11,IF(Actuals!$C11='Project Parameters'!$B$7,'Project Parameters'!E$7*'Project Parameters'!E$13*Actuals!$F11,IF(Actuals!$C11='Project Parameters'!$B$8,'Project Parameters'!E$8*'Project Parameters'!E$13*Actuals!$F11,IF(Actuals!$C11='Project Parameters'!$B$9,'Project Parameters'!E$9*'Project Parameters'!E$13*Actuals!$F11,IF(Actuals!$C11='Project Parameters'!$B$10,'Project Parameters'!E$10*'Project Parameters'!E$13*Actuals!$F11,IF(Actuals!$C11='Project Parameters'!$B$11,'Project Parameters'!E$11*'Project Parameters'!E$13*Actuals!$F11,error))))))</f>
        <v>5000</v>
      </c>
      <c r="F10" s="76">
        <f>IF(Actuals!$C11='Project Parameters'!$B$6,'Project Parameters'!F$6*'Project Parameters'!F$13*Actuals!$F11,IF(Actuals!$C11='Project Parameters'!$B$7,'Project Parameters'!F$7*'Project Parameters'!F$13*Actuals!$F11,IF(Actuals!$C11='Project Parameters'!$B$8,'Project Parameters'!F$8*'Project Parameters'!F$13*Actuals!$F11,IF(Actuals!$C11='Project Parameters'!$B$9,'Project Parameters'!F$9*'Project Parameters'!F$13*Actuals!$F11,IF(Actuals!$C11='Project Parameters'!$B$10,'Project Parameters'!F$10*'Project Parameters'!F$13*Actuals!$F11,IF(Actuals!$C11='Project Parameters'!$B$11,'Project Parameters'!F$11*'Project Parameters'!F$13*Actuals!$F11,error))))))</f>
        <v>8750</v>
      </c>
      <c r="G10" s="76">
        <f>IF(Actuals!$C11='Project Parameters'!$B$6,'Project Parameters'!G$6*'Project Parameters'!G$13*Actuals!$F11,IF(Actuals!$C11='Project Parameters'!$B$7,'Project Parameters'!G$7*'Project Parameters'!G$13*Actuals!$F11,IF(Actuals!$C11='Project Parameters'!$B$8,'Project Parameters'!G$8*'Project Parameters'!G$13*Actuals!$F11,IF(Actuals!$C11='Project Parameters'!$B$9,'Project Parameters'!G$9*'Project Parameters'!G$13*Actuals!$F11,IF(Actuals!$C11='Project Parameters'!$B$10,'Project Parameters'!G$10*'Project Parameters'!G$13*Actuals!$F11,IF(Actuals!$C11='Project Parameters'!$B$11,'Project Parameters'!G$11*'Project Parameters'!G$13*Actuals!$F11,error))))))</f>
        <v>11250</v>
      </c>
      <c r="H10" s="77">
        <f>IF(Actuals!$C11='Project Parameters'!$B$6,'Project Parameters'!H$6*'Project Parameters'!H$13*Actuals!$F11,IF(Actuals!$C11='Project Parameters'!$B$7,'Project Parameters'!H$7*'Project Parameters'!H$13*Actuals!$F11,IF(Actuals!$C11='Project Parameters'!$B$8,'Project Parameters'!H$8*'Project Parameters'!H$13*Actuals!$F11,IF(Actuals!$C11='Project Parameters'!$B$9,'Project Parameters'!H$9*'Project Parameters'!H$13*Actuals!$F11,IF(Actuals!$C11='Project Parameters'!$B$10,'Project Parameters'!H$10*'Project Parameters'!H$13*Actuals!$F11,IF(Actuals!$C11='Project Parameters'!$B$11,'Project Parameters'!H$11*'Project Parameters'!H$13*Actuals!$F11,error))))))</f>
        <v>1250</v>
      </c>
      <c r="I10" s="16">
        <f>MONTH(Actuals!E11)</f>
        <v>3</v>
      </c>
      <c r="J10" s="9">
        <f t="shared" si="0"/>
        <v>43750</v>
      </c>
    </row>
    <row r="11" spans="2:10" ht="12.75">
      <c r="B11" s="22" t="s">
        <v>5</v>
      </c>
      <c r="C11" s="76">
        <f>IF(Actuals!$C12='Project Parameters'!$B$6,'Project Parameters'!C$6*'Project Parameters'!C$13*Actuals!$F12,IF(Actuals!$C12='Project Parameters'!$B$7,'Project Parameters'!C$7*'Project Parameters'!C$13*Actuals!$F12,IF(Actuals!$C12='Project Parameters'!$B$8,'Project Parameters'!C$8*'Project Parameters'!C$13*Actuals!$F12,IF(Actuals!$C12='Project Parameters'!$B$9,'Project Parameters'!C$9*'Project Parameters'!C$13*Actuals!$F12,IF(Actuals!$C12='Project Parameters'!$B$10,'Project Parameters'!C$10*'Project Parameters'!C$13*Actuals!$F12,IF(Actuals!$C12='Project Parameters'!$B$11,'Project Parameters'!C$11*'Project Parameters'!C$13*Actuals!$F12,error))))))</f>
        <v>7500</v>
      </c>
      <c r="D11" s="76">
        <f>IF(Actuals!$C12='Project Parameters'!$B$6,'Project Parameters'!D$6*'Project Parameters'!D$13*Actuals!$F12,IF(Actuals!$C12='Project Parameters'!$B$7,'Project Parameters'!D$7*'Project Parameters'!D$13*Actuals!$F12,IF(Actuals!$C12='Project Parameters'!$B$8,'Project Parameters'!D$8*'Project Parameters'!D$13*Actuals!$F12,IF(Actuals!$C12='Project Parameters'!$B$9,'Project Parameters'!D$9*'Project Parameters'!D$13*Actuals!$F12,IF(Actuals!$C12='Project Parameters'!$B$10,'Project Parameters'!D$10*'Project Parameters'!D$13*Actuals!$F12,IF(Actuals!$C12='Project Parameters'!$B$11,'Project Parameters'!D$11*'Project Parameters'!D$13*Actuals!$F12,error))))))</f>
        <v>13500</v>
      </c>
      <c r="E11" s="76">
        <f>IF(Actuals!$C12='Project Parameters'!$B$6,'Project Parameters'!E$6*'Project Parameters'!E$13*Actuals!$F12,IF(Actuals!$C12='Project Parameters'!$B$7,'Project Parameters'!E$7*'Project Parameters'!E$13*Actuals!$F12,IF(Actuals!$C12='Project Parameters'!$B$8,'Project Parameters'!E$8*'Project Parameters'!E$13*Actuals!$F12,IF(Actuals!$C12='Project Parameters'!$B$9,'Project Parameters'!E$9*'Project Parameters'!E$13*Actuals!$F12,IF(Actuals!$C12='Project Parameters'!$B$10,'Project Parameters'!E$10*'Project Parameters'!E$13*Actuals!$F12,IF(Actuals!$C12='Project Parameters'!$B$11,'Project Parameters'!E$11*'Project Parameters'!E$13*Actuals!$F12,error))))))</f>
        <v>12000</v>
      </c>
      <c r="F11" s="76">
        <f>IF(Actuals!$C12='Project Parameters'!$B$6,'Project Parameters'!F$6*'Project Parameters'!F$13*Actuals!$F12,IF(Actuals!$C12='Project Parameters'!$B$7,'Project Parameters'!F$7*'Project Parameters'!F$13*Actuals!$F12,IF(Actuals!$C12='Project Parameters'!$B$8,'Project Parameters'!F$8*'Project Parameters'!F$13*Actuals!$F12,IF(Actuals!$C12='Project Parameters'!$B$9,'Project Parameters'!F$9*'Project Parameters'!F$13*Actuals!$F12,IF(Actuals!$C12='Project Parameters'!$B$10,'Project Parameters'!F$10*'Project Parameters'!F$13*Actuals!$F12,IF(Actuals!$C12='Project Parameters'!$B$11,'Project Parameters'!F$11*'Project Parameters'!F$13*Actuals!$F12,error))))))</f>
        <v>10500</v>
      </c>
      <c r="G11" s="76">
        <f>IF(Actuals!$C12='Project Parameters'!$B$6,'Project Parameters'!G$6*'Project Parameters'!G$13*Actuals!$F12,IF(Actuals!$C12='Project Parameters'!$B$7,'Project Parameters'!G$7*'Project Parameters'!G$13*Actuals!$F12,IF(Actuals!$C12='Project Parameters'!$B$8,'Project Parameters'!G$8*'Project Parameters'!G$13*Actuals!$F12,IF(Actuals!$C12='Project Parameters'!$B$9,'Project Parameters'!G$9*'Project Parameters'!G$13*Actuals!$F12,IF(Actuals!$C12='Project Parameters'!$B$10,'Project Parameters'!G$10*'Project Parameters'!G$13*Actuals!$F12,IF(Actuals!$C12='Project Parameters'!$B$11,'Project Parameters'!G$11*'Project Parameters'!G$13*Actuals!$F12,error))))))</f>
        <v>9000</v>
      </c>
      <c r="H11" s="77">
        <f>IF(Actuals!$C12='Project Parameters'!$B$6,'Project Parameters'!H$6*'Project Parameters'!H$13*Actuals!$F12,IF(Actuals!$C12='Project Parameters'!$B$7,'Project Parameters'!H$7*'Project Parameters'!H$13*Actuals!$F12,IF(Actuals!$C12='Project Parameters'!$B$8,'Project Parameters'!H$8*'Project Parameters'!H$13*Actuals!$F12,IF(Actuals!$C12='Project Parameters'!$B$9,'Project Parameters'!H$9*'Project Parameters'!H$13*Actuals!$F12,IF(Actuals!$C12='Project Parameters'!$B$10,'Project Parameters'!H$10*'Project Parameters'!H$13*Actuals!$F12,IF(Actuals!$C12='Project Parameters'!$B$11,'Project Parameters'!H$11*'Project Parameters'!H$13*Actuals!$F12,error))))))</f>
        <v>1500</v>
      </c>
      <c r="I11" s="16">
        <f>MONTH(Actuals!E12)</f>
        <v>4</v>
      </c>
      <c r="J11" s="9">
        <f t="shared" si="0"/>
        <v>54000</v>
      </c>
    </row>
    <row r="12" spans="2:10" ht="12.75">
      <c r="B12" s="4" t="s">
        <v>6</v>
      </c>
      <c r="C12" s="76">
        <f>IF(Actuals!$C13='Project Parameters'!$B$6,'Project Parameters'!C$6*'Project Parameters'!C$13*Actuals!$F13,IF(Actuals!$C13='Project Parameters'!$B$7,'Project Parameters'!C$7*'Project Parameters'!C$13*Actuals!$F13,IF(Actuals!$C13='Project Parameters'!$B$8,'Project Parameters'!C$8*'Project Parameters'!C$13*Actuals!$F13,IF(Actuals!$C13='Project Parameters'!$B$9,'Project Parameters'!C$9*'Project Parameters'!C$13*Actuals!$F13,IF(Actuals!$C13='Project Parameters'!$B$10,'Project Parameters'!C$10*'Project Parameters'!C$13*Actuals!$F13,IF(Actuals!$C13='Project Parameters'!$B$11,'Project Parameters'!C$11*'Project Parameters'!C$13*Actuals!$F13,error))))))</f>
        <v>12500</v>
      </c>
      <c r="D12" s="76">
        <f>IF(Actuals!$C13='Project Parameters'!$B$6,'Project Parameters'!D$6*'Project Parameters'!D$13*Actuals!$F13,IF(Actuals!$C13='Project Parameters'!$B$7,'Project Parameters'!D$7*'Project Parameters'!D$13*Actuals!$F13,IF(Actuals!$C13='Project Parameters'!$B$8,'Project Parameters'!D$8*'Project Parameters'!D$13*Actuals!$F13,IF(Actuals!$C13='Project Parameters'!$B$9,'Project Parameters'!D$9*'Project Parameters'!D$13*Actuals!$F13,IF(Actuals!$C13='Project Parameters'!$B$10,'Project Parameters'!D$10*'Project Parameters'!D$13*Actuals!$F13,IF(Actuals!$C13='Project Parameters'!$B$11,'Project Parameters'!D$11*'Project Parameters'!D$13*Actuals!$F13,error))))))</f>
        <v>11250</v>
      </c>
      <c r="E12" s="76">
        <f>IF(Actuals!$C13='Project Parameters'!$B$6,'Project Parameters'!E$6*'Project Parameters'!E$13*Actuals!$F13,IF(Actuals!$C13='Project Parameters'!$B$7,'Project Parameters'!E$7*'Project Parameters'!E$13*Actuals!$F13,IF(Actuals!$C13='Project Parameters'!$B$8,'Project Parameters'!E$8*'Project Parameters'!E$13*Actuals!$F13,IF(Actuals!$C13='Project Parameters'!$B$9,'Project Parameters'!E$9*'Project Parameters'!E$13*Actuals!$F13,IF(Actuals!$C13='Project Parameters'!$B$10,'Project Parameters'!E$10*'Project Parameters'!E$13*Actuals!$F13,IF(Actuals!$C13='Project Parameters'!$B$11,'Project Parameters'!E$11*'Project Parameters'!E$13*Actuals!$F13,error))))))</f>
        <v>50000</v>
      </c>
      <c r="F12" s="76">
        <f>IF(Actuals!$C13='Project Parameters'!$B$6,'Project Parameters'!F$6*'Project Parameters'!F$13*Actuals!$F13,IF(Actuals!$C13='Project Parameters'!$B$7,'Project Parameters'!F$7*'Project Parameters'!F$13*Actuals!$F13,IF(Actuals!$C13='Project Parameters'!$B$8,'Project Parameters'!F$8*'Project Parameters'!F$13*Actuals!$F13,IF(Actuals!$C13='Project Parameters'!$B$9,'Project Parameters'!F$9*'Project Parameters'!F$13*Actuals!$F13,IF(Actuals!$C13='Project Parameters'!$B$10,'Project Parameters'!F$10*'Project Parameters'!F$13*Actuals!$F13,IF(Actuals!$C13='Project Parameters'!$B$11,'Project Parameters'!F$11*'Project Parameters'!F$13*Actuals!$F13,error))))))</f>
        <v>0</v>
      </c>
      <c r="G12" s="76">
        <f>IF(Actuals!$C13='Project Parameters'!$B$6,'Project Parameters'!G$6*'Project Parameters'!G$13*Actuals!$F13,IF(Actuals!$C13='Project Parameters'!$B$7,'Project Parameters'!G$7*'Project Parameters'!G$13*Actuals!$F13,IF(Actuals!$C13='Project Parameters'!$B$8,'Project Parameters'!G$8*'Project Parameters'!G$13*Actuals!$F13,IF(Actuals!$C13='Project Parameters'!$B$9,'Project Parameters'!G$9*'Project Parameters'!G$13*Actuals!$F13,IF(Actuals!$C13='Project Parameters'!$B$10,'Project Parameters'!G$10*'Project Parameters'!G$13*Actuals!$F13,IF(Actuals!$C13='Project Parameters'!$B$11,'Project Parameters'!G$11*'Project Parameters'!G$13*Actuals!$F13,error))))))</f>
        <v>15000</v>
      </c>
      <c r="H12" s="77">
        <f>IF(Actuals!$C13='Project Parameters'!$B$6,'Project Parameters'!H$6*'Project Parameters'!H$13*Actuals!$F13,IF(Actuals!$C13='Project Parameters'!$B$7,'Project Parameters'!H$7*'Project Parameters'!H$13*Actuals!$F13,IF(Actuals!$C13='Project Parameters'!$B$8,'Project Parameters'!H$8*'Project Parameters'!H$13*Actuals!$F13,IF(Actuals!$C13='Project Parameters'!$B$9,'Project Parameters'!H$9*'Project Parameters'!H$13*Actuals!$F13,IF(Actuals!$C13='Project Parameters'!$B$10,'Project Parameters'!H$10*'Project Parameters'!H$13*Actuals!$F13,IF(Actuals!$C13='Project Parameters'!$B$11,'Project Parameters'!H$11*'Project Parameters'!H$13*Actuals!$F13,error))))))</f>
        <v>2500</v>
      </c>
      <c r="I12" s="16">
        <f>MONTH(Actuals!E13)</f>
        <v>4</v>
      </c>
      <c r="J12" s="9">
        <f t="shared" si="0"/>
        <v>91250</v>
      </c>
    </row>
    <row r="13" spans="2:10" ht="12.75">
      <c r="B13" s="22" t="s">
        <v>7</v>
      </c>
      <c r="C13" s="76">
        <f>IF(Actuals!$C14='Project Parameters'!$B$6,'Project Parameters'!C$6*'Project Parameters'!C$13*Actuals!$F14,IF(Actuals!$C14='Project Parameters'!$B$7,'Project Parameters'!C$7*'Project Parameters'!C$13*Actuals!$F14,IF(Actuals!$C14='Project Parameters'!$B$8,'Project Parameters'!C$8*'Project Parameters'!C$13*Actuals!$F14,IF(Actuals!$C14='Project Parameters'!$B$9,'Project Parameters'!C$9*'Project Parameters'!C$13*Actuals!$F14,IF(Actuals!$C14='Project Parameters'!$B$10,'Project Parameters'!C$10*'Project Parameters'!C$13*Actuals!$F14,IF(Actuals!$C14='Project Parameters'!$B$11,'Project Parameters'!C$11*'Project Parameters'!C$13*Actuals!$F14,error))))))</f>
        <v>18750</v>
      </c>
      <c r="D13" s="76">
        <f>IF(Actuals!$C14='Project Parameters'!$B$6,'Project Parameters'!D$6*'Project Parameters'!D$13*Actuals!$F14,IF(Actuals!$C14='Project Parameters'!$B$7,'Project Parameters'!D$7*'Project Parameters'!D$13*Actuals!$F14,IF(Actuals!$C14='Project Parameters'!$B$8,'Project Parameters'!D$8*'Project Parameters'!D$13*Actuals!$F14,IF(Actuals!$C14='Project Parameters'!$B$9,'Project Parameters'!D$9*'Project Parameters'!D$13*Actuals!$F14,IF(Actuals!$C14='Project Parameters'!$B$10,'Project Parameters'!D$10*'Project Parameters'!D$13*Actuals!$F14,IF(Actuals!$C14='Project Parameters'!$B$11,'Project Parameters'!D$11*'Project Parameters'!D$13*Actuals!$F14,error))))))</f>
        <v>33750</v>
      </c>
      <c r="E13" s="76">
        <f>IF(Actuals!$C14='Project Parameters'!$B$6,'Project Parameters'!E$6*'Project Parameters'!E$13*Actuals!$F14,IF(Actuals!$C14='Project Parameters'!$B$7,'Project Parameters'!E$7*'Project Parameters'!E$13*Actuals!$F14,IF(Actuals!$C14='Project Parameters'!$B$8,'Project Parameters'!E$8*'Project Parameters'!E$13*Actuals!$F14,IF(Actuals!$C14='Project Parameters'!$B$9,'Project Parameters'!E$9*'Project Parameters'!E$13*Actuals!$F14,IF(Actuals!$C14='Project Parameters'!$B$10,'Project Parameters'!E$10*'Project Parameters'!E$13*Actuals!$F14,IF(Actuals!$C14='Project Parameters'!$B$11,'Project Parameters'!E$11*'Project Parameters'!E$13*Actuals!$F14,error))))))</f>
        <v>15000</v>
      </c>
      <c r="F13" s="76">
        <f>IF(Actuals!$C14='Project Parameters'!$B$6,'Project Parameters'!F$6*'Project Parameters'!F$13*Actuals!$F14,IF(Actuals!$C14='Project Parameters'!$B$7,'Project Parameters'!F$7*'Project Parameters'!F$13*Actuals!$F14,IF(Actuals!$C14='Project Parameters'!$B$8,'Project Parameters'!F$8*'Project Parameters'!F$13*Actuals!$F14,IF(Actuals!$C14='Project Parameters'!$B$9,'Project Parameters'!F$9*'Project Parameters'!F$13*Actuals!$F14,IF(Actuals!$C14='Project Parameters'!$B$10,'Project Parameters'!F$10*'Project Parameters'!F$13*Actuals!$F14,IF(Actuals!$C14='Project Parameters'!$B$11,'Project Parameters'!F$11*'Project Parameters'!F$13*Actuals!$F14,error))))))</f>
        <v>26250</v>
      </c>
      <c r="G13" s="76">
        <f>IF(Actuals!$C14='Project Parameters'!$B$6,'Project Parameters'!G$6*'Project Parameters'!G$13*Actuals!$F14,IF(Actuals!$C14='Project Parameters'!$B$7,'Project Parameters'!G$7*'Project Parameters'!G$13*Actuals!$F14,IF(Actuals!$C14='Project Parameters'!$B$8,'Project Parameters'!G$8*'Project Parameters'!G$13*Actuals!$F14,IF(Actuals!$C14='Project Parameters'!$B$9,'Project Parameters'!G$9*'Project Parameters'!G$13*Actuals!$F14,IF(Actuals!$C14='Project Parameters'!$B$10,'Project Parameters'!G$10*'Project Parameters'!G$13*Actuals!$F14,IF(Actuals!$C14='Project Parameters'!$B$11,'Project Parameters'!G$11*'Project Parameters'!G$13*Actuals!$F14,error))))))</f>
        <v>33750</v>
      </c>
      <c r="H13" s="77">
        <f>IF(Actuals!$C14='Project Parameters'!$B$6,'Project Parameters'!H$6*'Project Parameters'!H$13*Actuals!$F14,IF(Actuals!$C14='Project Parameters'!$B$7,'Project Parameters'!H$7*'Project Parameters'!H$13*Actuals!$F14,IF(Actuals!$C14='Project Parameters'!$B$8,'Project Parameters'!H$8*'Project Parameters'!H$13*Actuals!$F14,IF(Actuals!$C14='Project Parameters'!$B$9,'Project Parameters'!H$9*'Project Parameters'!H$13*Actuals!$F14,IF(Actuals!$C14='Project Parameters'!$B$10,'Project Parameters'!H$10*'Project Parameters'!H$13*Actuals!$F14,IF(Actuals!$C14='Project Parameters'!$B$11,'Project Parameters'!H$11*'Project Parameters'!H$13*Actuals!$F14,error))))))</f>
        <v>3750</v>
      </c>
      <c r="I13" s="16">
        <f>MONTH(Actuals!E14)</f>
        <v>5</v>
      </c>
      <c r="J13" s="9">
        <f t="shared" si="0"/>
        <v>131250</v>
      </c>
    </row>
    <row r="14" spans="2:10" ht="12.75">
      <c r="B14" s="4" t="s">
        <v>8</v>
      </c>
      <c r="C14" s="76">
        <f>IF(Actuals!$C15='Project Parameters'!$B$6,'Project Parameters'!C$6*'Project Parameters'!C$13*Actuals!$F15,IF(Actuals!$C15='Project Parameters'!$B$7,'Project Parameters'!C$7*'Project Parameters'!C$13*Actuals!$F15,IF(Actuals!$C15='Project Parameters'!$B$8,'Project Parameters'!C$8*'Project Parameters'!C$13*Actuals!$F15,IF(Actuals!$C15='Project Parameters'!$B$9,'Project Parameters'!C$9*'Project Parameters'!C$13*Actuals!$F15,IF(Actuals!$C15='Project Parameters'!$B$10,'Project Parameters'!C$10*'Project Parameters'!C$13*Actuals!$F15,IF(Actuals!$C15='Project Parameters'!$B$11,'Project Parameters'!C$11*'Project Parameters'!C$13*Actuals!$F15,error))))))</f>
        <v>11250</v>
      </c>
      <c r="D14" s="76">
        <f>IF(Actuals!$C15='Project Parameters'!$B$6,'Project Parameters'!D$6*'Project Parameters'!D$13*Actuals!$F15,IF(Actuals!$C15='Project Parameters'!$B$7,'Project Parameters'!D$7*'Project Parameters'!D$13*Actuals!$F15,IF(Actuals!$C15='Project Parameters'!$B$8,'Project Parameters'!D$8*'Project Parameters'!D$13*Actuals!$F15,IF(Actuals!$C15='Project Parameters'!$B$9,'Project Parameters'!D$9*'Project Parameters'!D$13*Actuals!$F15,IF(Actuals!$C15='Project Parameters'!$B$10,'Project Parameters'!D$10*'Project Parameters'!D$13*Actuals!$F15,IF(Actuals!$C15='Project Parameters'!$B$11,'Project Parameters'!D$11*'Project Parameters'!D$13*Actuals!$F15,error))))))</f>
        <v>20250</v>
      </c>
      <c r="E14" s="76">
        <f>IF(Actuals!$C15='Project Parameters'!$B$6,'Project Parameters'!E$6*'Project Parameters'!E$13*Actuals!$F15,IF(Actuals!$C15='Project Parameters'!$B$7,'Project Parameters'!E$7*'Project Parameters'!E$13*Actuals!$F15,IF(Actuals!$C15='Project Parameters'!$B$8,'Project Parameters'!E$8*'Project Parameters'!E$13*Actuals!$F15,IF(Actuals!$C15='Project Parameters'!$B$9,'Project Parameters'!E$9*'Project Parameters'!E$13*Actuals!$F15,IF(Actuals!$C15='Project Parameters'!$B$10,'Project Parameters'!E$10*'Project Parameters'!E$13*Actuals!$F15,IF(Actuals!$C15='Project Parameters'!$B$11,'Project Parameters'!E$11*'Project Parameters'!E$13*Actuals!$F15,error))))))</f>
        <v>18000</v>
      </c>
      <c r="F14" s="76">
        <f>IF(Actuals!$C15='Project Parameters'!$B$6,'Project Parameters'!F$6*'Project Parameters'!F$13*Actuals!$F15,IF(Actuals!$C15='Project Parameters'!$B$7,'Project Parameters'!F$7*'Project Parameters'!F$13*Actuals!$F15,IF(Actuals!$C15='Project Parameters'!$B$8,'Project Parameters'!F$8*'Project Parameters'!F$13*Actuals!$F15,IF(Actuals!$C15='Project Parameters'!$B$9,'Project Parameters'!F$9*'Project Parameters'!F$13*Actuals!$F15,IF(Actuals!$C15='Project Parameters'!$B$10,'Project Parameters'!F$10*'Project Parameters'!F$13*Actuals!$F15,IF(Actuals!$C15='Project Parameters'!$B$11,'Project Parameters'!F$11*'Project Parameters'!F$13*Actuals!$F15,error))))))</f>
        <v>15750</v>
      </c>
      <c r="G14" s="76">
        <f>IF(Actuals!$C15='Project Parameters'!$B$6,'Project Parameters'!G$6*'Project Parameters'!G$13*Actuals!$F15,IF(Actuals!$C15='Project Parameters'!$B$7,'Project Parameters'!G$7*'Project Parameters'!G$13*Actuals!$F15,IF(Actuals!$C15='Project Parameters'!$B$8,'Project Parameters'!G$8*'Project Parameters'!G$13*Actuals!$F15,IF(Actuals!$C15='Project Parameters'!$B$9,'Project Parameters'!G$9*'Project Parameters'!G$13*Actuals!$F15,IF(Actuals!$C15='Project Parameters'!$B$10,'Project Parameters'!G$10*'Project Parameters'!G$13*Actuals!$F15,IF(Actuals!$C15='Project Parameters'!$B$11,'Project Parameters'!G$11*'Project Parameters'!G$13*Actuals!$F15,error))))))</f>
        <v>13500</v>
      </c>
      <c r="H14" s="77">
        <f>IF(Actuals!$C15='Project Parameters'!$B$6,'Project Parameters'!H$6*'Project Parameters'!H$13*Actuals!$F15,IF(Actuals!$C15='Project Parameters'!$B$7,'Project Parameters'!H$7*'Project Parameters'!H$13*Actuals!$F15,IF(Actuals!$C15='Project Parameters'!$B$8,'Project Parameters'!H$8*'Project Parameters'!H$13*Actuals!$F15,IF(Actuals!$C15='Project Parameters'!$B$9,'Project Parameters'!H$9*'Project Parameters'!H$13*Actuals!$F15,IF(Actuals!$C15='Project Parameters'!$B$10,'Project Parameters'!H$10*'Project Parameters'!H$13*Actuals!$F15,IF(Actuals!$C15='Project Parameters'!$B$11,'Project Parameters'!H$11*'Project Parameters'!H$13*Actuals!$F15,error))))))</f>
        <v>2250</v>
      </c>
      <c r="I14" s="16">
        <f>MONTH(Actuals!E15)</f>
        <v>6</v>
      </c>
      <c r="J14" s="9">
        <f t="shared" si="0"/>
        <v>81000</v>
      </c>
    </row>
    <row r="15" spans="2:10" ht="12.75">
      <c r="B15" s="22" t="s">
        <v>59</v>
      </c>
      <c r="C15" s="76">
        <f>IF(Actuals!$C16='Project Parameters'!$B$6,'Project Parameters'!C$6*'Project Parameters'!C$13*Actuals!$F16,IF(Actuals!$C16='Project Parameters'!$B$7,'Project Parameters'!C$7*'Project Parameters'!C$13*Actuals!$F16,IF(Actuals!$C16='Project Parameters'!$B$8,'Project Parameters'!C$8*'Project Parameters'!C$13*Actuals!$F16,IF(Actuals!$C16='Project Parameters'!$B$9,'Project Parameters'!C$9*'Project Parameters'!C$13*Actuals!$F16,IF(Actuals!$C16='Project Parameters'!$B$10,'Project Parameters'!C$10*'Project Parameters'!C$13*Actuals!$F16,IF(Actuals!$C16='Project Parameters'!$B$11,'Project Parameters'!C$11*'Project Parameters'!C$13*Actuals!$F16,error))))))</f>
        <v>6250</v>
      </c>
      <c r="D15" s="76">
        <f>IF(Actuals!$C16='Project Parameters'!$B$6,'Project Parameters'!D$6*'Project Parameters'!D$13*Actuals!$F16,IF(Actuals!$C16='Project Parameters'!$B$7,'Project Parameters'!D$7*'Project Parameters'!D$13*Actuals!$F16,IF(Actuals!$C16='Project Parameters'!$B$8,'Project Parameters'!D$8*'Project Parameters'!D$13*Actuals!$F16,IF(Actuals!$C16='Project Parameters'!$B$9,'Project Parameters'!D$9*'Project Parameters'!D$13*Actuals!$F16,IF(Actuals!$C16='Project Parameters'!$B$10,'Project Parameters'!D$10*'Project Parameters'!D$13*Actuals!$F16,IF(Actuals!$C16='Project Parameters'!$B$11,'Project Parameters'!D$11*'Project Parameters'!D$13*Actuals!$F16,error))))))</f>
        <v>11250</v>
      </c>
      <c r="E15" s="76">
        <f>IF(Actuals!$C16='Project Parameters'!$B$6,'Project Parameters'!E$6*'Project Parameters'!E$13*Actuals!$F16,IF(Actuals!$C16='Project Parameters'!$B$7,'Project Parameters'!E$7*'Project Parameters'!E$13*Actuals!$F16,IF(Actuals!$C16='Project Parameters'!$B$8,'Project Parameters'!E$8*'Project Parameters'!E$13*Actuals!$F16,IF(Actuals!$C16='Project Parameters'!$B$9,'Project Parameters'!E$9*'Project Parameters'!E$13*Actuals!$F16,IF(Actuals!$C16='Project Parameters'!$B$10,'Project Parameters'!E$10*'Project Parameters'!E$13*Actuals!$F16,IF(Actuals!$C16='Project Parameters'!$B$11,'Project Parameters'!E$11*'Project Parameters'!E$13*Actuals!$F16,error))))))</f>
        <v>5000</v>
      </c>
      <c r="F15" s="76">
        <f>IF(Actuals!$C16='Project Parameters'!$B$6,'Project Parameters'!F$6*'Project Parameters'!F$13*Actuals!$F16,IF(Actuals!$C16='Project Parameters'!$B$7,'Project Parameters'!F$7*'Project Parameters'!F$13*Actuals!$F16,IF(Actuals!$C16='Project Parameters'!$B$8,'Project Parameters'!F$8*'Project Parameters'!F$13*Actuals!$F16,IF(Actuals!$C16='Project Parameters'!$B$9,'Project Parameters'!F$9*'Project Parameters'!F$13*Actuals!$F16,IF(Actuals!$C16='Project Parameters'!$B$10,'Project Parameters'!F$10*'Project Parameters'!F$13*Actuals!$F16,IF(Actuals!$C16='Project Parameters'!$B$11,'Project Parameters'!F$11*'Project Parameters'!F$13*Actuals!$F16,error))))))</f>
        <v>8750</v>
      </c>
      <c r="G15" s="76">
        <f>IF(Actuals!$C16='Project Parameters'!$B$6,'Project Parameters'!G$6*'Project Parameters'!G$13*Actuals!$F16,IF(Actuals!$C16='Project Parameters'!$B$7,'Project Parameters'!G$7*'Project Parameters'!G$13*Actuals!$F16,IF(Actuals!$C16='Project Parameters'!$B$8,'Project Parameters'!G$8*'Project Parameters'!G$13*Actuals!$F16,IF(Actuals!$C16='Project Parameters'!$B$9,'Project Parameters'!G$9*'Project Parameters'!G$13*Actuals!$F16,IF(Actuals!$C16='Project Parameters'!$B$10,'Project Parameters'!G$10*'Project Parameters'!G$13*Actuals!$F16,IF(Actuals!$C16='Project Parameters'!$B$11,'Project Parameters'!G$11*'Project Parameters'!G$13*Actuals!$F16,error))))))</f>
        <v>11250</v>
      </c>
      <c r="H15" s="77">
        <f>IF(Actuals!$C16='Project Parameters'!$B$6,'Project Parameters'!H$6*'Project Parameters'!H$13*Actuals!$F16,IF(Actuals!$C16='Project Parameters'!$B$7,'Project Parameters'!H$7*'Project Parameters'!H$13*Actuals!$F16,IF(Actuals!$C16='Project Parameters'!$B$8,'Project Parameters'!H$8*'Project Parameters'!H$13*Actuals!$F16,IF(Actuals!$C16='Project Parameters'!$B$9,'Project Parameters'!H$9*'Project Parameters'!H$13*Actuals!$F16,IF(Actuals!$C16='Project Parameters'!$B$10,'Project Parameters'!H$10*'Project Parameters'!H$13*Actuals!$F16,IF(Actuals!$C16='Project Parameters'!$B$11,'Project Parameters'!H$11*'Project Parameters'!H$13*Actuals!$F16,error))))))</f>
        <v>1250</v>
      </c>
      <c r="I15" s="16">
        <f>MONTH(Actuals!E16)</f>
        <v>7</v>
      </c>
      <c r="J15" s="9">
        <f t="shared" si="0"/>
        <v>43750</v>
      </c>
    </row>
    <row r="16" spans="2:10" ht="12.75">
      <c r="B16" s="4" t="s">
        <v>9</v>
      </c>
      <c r="C16" s="76">
        <f>IF(Actuals!$C17='Project Parameters'!$B$6,'Project Parameters'!C$6*'Project Parameters'!C$13*Actuals!$F17,IF(Actuals!$C17='Project Parameters'!$B$7,'Project Parameters'!C$7*'Project Parameters'!C$13*Actuals!$F17,IF(Actuals!$C17='Project Parameters'!$B$8,'Project Parameters'!C$8*'Project Parameters'!C$13*Actuals!$F17,IF(Actuals!$C17='Project Parameters'!$B$9,'Project Parameters'!C$9*'Project Parameters'!C$13*Actuals!$F17,IF(Actuals!$C17='Project Parameters'!$B$10,'Project Parameters'!C$10*'Project Parameters'!C$13*Actuals!$F17,IF(Actuals!$C17='Project Parameters'!$B$11,'Project Parameters'!C$11*'Project Parameters'!C$13*Actuals!$F17,error))))))</f>
        <v>5000</v>
      </c>
      <c r="D16" s="76">
        <f>IF(Actuals!$C17='Project Parameters'!$B$6,'Project Parameters'!D$6*'Project Parameters'!D$13*Actuals!$F17,IF(Actuals!$C17='Project Parameters'!$B$7,'Project Parameters'!D$7*'Project Parameters'!D$13*Actuals!$F17,IF(Actuals!$C17='Project Parameters'!$B$8,'Project Parameters'!D$8*'Project Parameters'!D$13*Actuals!$F17,IF(Actuals!$C17='Project Parameters'!$B$9,'Project Parameters'!D$9*'Project Parameters'!D$13*Actuals!$F17,IF(Actuals!$C17='Project Parameters'!$B$10,'Project Parameters'!D$10*'Project Parameters'!D$13*Actuals!$F17,IF(Actuals!$C17='Project Parameters'!$B$11,'Project Parameters'!D$11*'Project Parameters'!D$13*Actuals!$F17,error))))))</f>
        <v>4500</v>
      </c>
      <c r="E16" s="76">
        <f>IF(Actuals!$C17='Project Parameters'!$B$6,'Project Parameters'!E$6*'Project Parameters'!E$13*Actuals!$F17,IF(Actuals!$C17='Project Parameters'!$B$7,'Project Parameters'!E$7*'Project Parameters'!E$13*Actuals!$F17,IF(Actuals!$C17='Project Parameters'!$B$8,'Project Parameters'!E$8*'Project Parameters'!E$13*Actuals!$F17,IF(Actuals!$C17='Project Parameters'!$B$9,'Project Parameters'!E$9*'Project Parameters'!E$13*Actuals!$F17,IF(Actuals!$C17='Project Parameters'!$B$10,'Project Parameters'!E$10*'Project Parameters'!E$13*Actuals!$F17,IF(Actuals!$C17='Project Parameters'!$B$11,'Project Parameters'!E$11*'Project Parameters'!E$13*Actuals!$F17,error))))))</f>
        <v>4000</v>
      </c>
      <c r="F16" s="76">
        <f>IF(Actuals!$C17='Project Parameters'!$B$6,'Project Parameters'!F$6*'Project Parameters'!F$13*Actuals!$F17,IF(Actuals!$C17='Project Parameters'!$B$7,'Project Parameters'!F$7*'Project Parameters'!F$13*Actuals!$F17,IF(Actuals!$C17='Project Parameters'!$B$8,'Project Parameters'!F$8*'Project Parameters'!F$13*Actuals!$F17,IF(Actuals!$C17='Project Parameters'!$B$9,'Project Parameters'!F$9*'Project Parameters'!F$13*Actuals!$F17,IF(Actuals!$C17='Project Parameters'!$B$10,'Project Parameters'!F$10*'Project Parameters'!F$13*Actuals!$F17,IF(Actuals!$C17='Project Parameters'!$B$11,'Project Parameters'!F$11*'Project Parameters'!F$13*Actuals!$F17,error))))))</f>
        <v>17500</v>
      </c>
      <c r="G16" s="76">
        <f>IF(Actuals!$C17='Project Parameters'!$B$6,'Project Parameters'!G$6*'Project Parameters'!G$13*Actuals!$F17,IF(Actuals!$C17='Project Parameters'!$B$7,'Project Parameters'!G$7*'Project Parameters'!G$13*Actuals!$F17,IF(Actuals!$C17='Project Parameters'!$B$8,'Project Parameters'!G$8*'Project Parameters'!G$13*Actuals!$F17,IF(Actuals!$C17='Project Parameters'!$B$9,'Project Parameters'!G$9*'Project Parameters'!G$13*Actuals!$F17,IF(Actuals!$C17='Project Parameters'!$B$10,'Project Parameters'!G$10*'Project Parameters'!G$13*Actuals!$F17,IF(Actuals!$C17='Project Parameters'!$B$11,'Project Parameters'!G$11*'Project Parameters'!G$13*Actuals!$F17,error))))))</f>
        <v>3000</v>
      </c>
      <c r="H16" s="77">
        <f>IF(Actuals!$C17='Project Parameters'!$B$6,'Project Parameters'!H$6*'Project Parameters'!H$13*Actuals!$F17,IF(Actuals!$C17='Project Parameters'!$B$7,'Project Parameters'!H$7*'Project Parameters'!H$13*Actuals!$F17,IF(Actuals!$C17='Project Parameters'!$B$8,'Project Parameters'!H$8*'Project Parameters'!H$13*Actuals!$F17,IF(Actuals!$C17='Project Parameters'!$B$9,'Project Parameters'!H$9*'Project Parameters'!H$13*Actuals!$F17,IF(Actuals!$C17='Project Parameters'!$B$10,'Project Parameters'!H$10*'Project Parameters'!H$13*Actuals!$F17,IF(Actuals!$C17='Project Parameters'!$B$11,'Project Parameters'!H$11*'Project Parameters'!H$13*Actuals!$F17,error))))))</f>
        <v>1000</v>
      </c>
      <c r="I16" s="16">
        <f>MONTH(Actuals!E17)</f>
        <v>8</v>
      </c>
      <c r="J16" s="9">
        <f t="shared" si="0"/>
        <v>35000</v>
      </c>
    </row>
    <row r="17" spans="2:10" ht="12.75">
      <c r="B17" s="22" t="s">
        <v>10</v>
      </c>
      <c r="C17" s="76">
        <f>IF(Actuals!$C18='Project Parameters'!$B$6,'Project Parameters'!C$6*'Project Parameters'!C$13*Actuals!$F18,IF(Actuals!$C18='Project Parameters'!$B$7,'Project Parameters'!C$7*'Project Parameters'!C$13*Actuals!$F18,IF(Actuals!$C18='Project Parameters'!$B$8,'Project Parameters'!C$8*'Project Parameters'!C$13*Actuals!$F18,IF(Actuals!$C18='Project Parameters'!$B$9,'Project Parameters'!C$9*'Project Parameters'!C$13*Actuals!$F18,IF(Actuals!$C18='Project Parameters'!$B$10,'Project Parameters'!C$10*'Project Parameters'!C$13*Actuals!$F18,IF(Actuals!$C18='Project Parameters'!$B$11,'Project Parameters'!C$11*'Project Parameters'!C$13*Actuals!$F18,error))))))</f>
        <v>4500</v>
      </c>
      <c r="D17" s="76">
        <f>IF(Actuals!$C18='Project Parameters'!$B$6,'Project Parameters'!D$6*'Project Parameters'!D$13*Actuals!$F18,IF(Actuals!$C18='Project Parameters'!$B$7,'Project Parameters'!D$7*'Project Parameters'!D$13*Actuals!$F18,IF(Actuals!$C18='Project Parameters'!$B$8,'Project Parameters'!D$8*'Project Parameters'!D$13*Actuals!$F18,IF(Actuals!$C18='Project Parameters'!$B$9,'Project Parameters'!D$9*'Project Parameters'!D$13*Actuals!$F18,IF(Actuals!$C18='Project Parameters'!$B$10,'Project Parameters'!D$10*'Project Parameters'!D$13*Actuals!$F18,IF(Actuals!$C18='Project Parameters'!$B$11,'Project Parameters'!D$11*'Project Parameters'!D$13*Actuals!$F18,error))))))</f>
        <v>8100</v>
      </c>
      <c r="E17" s="76">
        <f>IF(Actuals!$C18='Project Parameters'!$B$6,'Project Parameters'!E$6*'Project Parameters'!E$13*Actuals!$F18,IF(Actuals!$C18='Project Parameters'!$B$7,'Project Parameters'!E$7*'Project Parameters'!E$13*Actuals!$F18,IF(Actuals!$C18='Project Parameters'!$B$8,'Project Parameters'!E$8*'Project Parameters'!E$13*Actuals!$F18,IF(Actuals!$C18='Project Parameters'!$B$9,'Project Parameters'!E$9*'Project Parameters'!E$13*Actuals!$F18,IF(Actuals!$C18='Project Parameters'!$B$10,'Project Parameters'!E$10*'Project Parameters'!E$13*Actuals!$F18,IF(Actuals!$C18='Project Parameters'!$B$11,'Project Parameters'!E$11*'Project Parameters'!E$13*Actuals!$F18,error))))))</f>
        <v>3600</v>
      </c>
      <c r="F17" s="76">
        <f>IF(Actuals!$C18='Project Parameters'!$B$6,'Project Parameters'!F$6*'Project Parameters'!F$13*Actuals!$F18,IF(Actuals!$C18='Project Parameters'!$B$7,'Project Parameters'!F$7*'Project Parameters'!F$13*Actuals!$F18,IF(Actuals!$C18='Project Parameters'!$B$8,'Project Parameters'!F$8*'Project Parameters'!F$13*Actuals!$F18,IF(Actuals!$C18='Project Parameters'!$B$9,'Project Parameters'!F$9*'Project Parameters'!F$13*Actuals!$F18,IF(Actuals!$C18='Project Parameters'!$B$10,'Project Parameters'!F$10*'Project Parameters'!F$13*Actuals!$F18,IF(Actuals!$C18='Project Parameters'!$B$11,'Project Parameters'!F$11*'Project Parameters'!F$13*Actuals!$F18,error))))))</f>
        <v>12600</v>
      </c>
      <c r="G17" s="76">
        <f>IF(Actuals!$C18='Project Parameters'!$B$6,'Project Parameters'!G$6*'Project Parameters'!G$13*Actuals!$F18,IF(Actuals!$C18='Project Parameters'!$B$7,'Project Parameters'!G$7*'Project Parameters'!G$13*Actuals!$F18,IF(Actuals!$C18='Project Parameters'!$B$8,'Project Parameters'!G$8*'Project Parameters'!G$13*Actuals!$F18,IF(Actuals!$C18='Project Parameters'!$B$9,'Project Parameters'!G$9*'Project Parameters'!G$13*Actuals!$F18,IF(Actuals!$C18='Project Parameters'!$B$10,'Project Parameters'!G$10*'Project Parameters'!G$13*Actuals!$F18,IF(Actuals!$C18='Project Parameters'!$B$11,'Project Parameters'!G$11*'Project Parameters'!G$13*Actuals!$F18,error))))))</f>
        <v>2700</v>
      </c>
      <c r="H17" s="77">
        <f>IF(Actuals!$C18='Project Parameters'!$B$6,'Project Parameters'!H$6*'Project Parameters'!H$13*Actuals!$F18,IF(Actuals!$C18='Project Parameters'!$B$7,'Project Parameters'!H$7*'Project Parameters'!H$13*Actuals!$F18,IF(Actuals!$C18='Project Parameters'!$B$8,'Project Parameters'!H$8*'Project Parameters'!H$13*Actuals!$F18,IF(Actuals!$C18='Project Parameters'!$B$9,'Project Parameters'!H$9*'Project Parameters'!H$13*Actuals!$F18,IF(Actuals!$C18='Project Parameters'!$B$10,'Project Parameters'!H$10*'Project Parameters'!H$13*Actuals!$F18,IF(Actuals!$C18='Project Parameters'!$B$11,'Project Parameters'!H$11*'Project Parameters'!H$13*Actuals!$F18,error))))))</f>
        <v>900</v>
      </c>
      <c r="I17" s="16">
        <f>MONTH(Actuals!E18)</f>
        <v>8</v>
      </c>
      <c r="J17" s="9">
        <f t="shared" si="0"/>
        <v>32400</v>
      </c>
    </row>
    <row r="18" spans="2:10" ht="12.75">
      <c r="B18" s="4" t="s">
        <v>11</v>
      </c>
      <c r="C18" s="76">
        <f>IF(Actuals!$C19='Project Parameters'!$B$6,'Project Parameters'!C$6*'Project Parameters'!C$13*Actuals!$F19,IF(Actuals!$C19='Project Parameters'!$B$7,'Project Parameters'!C$7*'Project Parameters'!C$13*Actuals!$F19,IF(Actuals!$C19='Project Parameters'!$B$8,'Project Parameters'!C$8*'Project Parameters'!C$13*Actuals!$F19,IF(Actuals!$C19='Project Parameters'!$B$9,'Project Parameters'!C$9*'Project Parameters'!C$13*Actuals!$F19,IF(Actuals!$C19='Project Parameters'!$B$10,'Project Parameters'!C$10*'Project Parameters'!C$13*Actuals!$F19,IF(Actuals!$C19='Project Parameters'!$B$11,'Project Parameters'!C$11*'Project Parameters'!C$13*Actuals!$F19,error))))))</f>
        <v>6250</v>
      </c>
      <c r="D18" s="76">
        <f>IF(Actuals!$C19='Project Parameters'!$B$6,'Project Parameters'!D$6*'Project Parameters'!D$13*Actuals!$F19,IF(Actuals!$C19='Project Parameters'!$B$7,'Project Parameters'!D$7*'Project Parameters'!D$13*Actuals!$F19,IF(Actuals!$C19='Project Parameters'!$B$8,'Project Parameters'!D$8*'Project Parameters'!D$13*Actuals!$F19,IF(Actuals!$C19='Project Parameters'!$B$9,'Project Parameters'!D$9*'Project Parameters'!D$13*Actuals!$F19,IF(Actuals!$C19='Project Parameters'!$B$10,'Project Parameters'!D$10*'Project Parameters'!D$13*Actuals!$F19,IF(Actuals!$C19='Project Parameters'!$B$11,'Project Parameters'!D$11*'Project Parameters'!D$13*Actuals!$F19,error))))))</f>
        <v>11250</v>
      </c>
      <c r="E18" s="76">
        <f>IF(Actuals!$C19='Project Parameters'!$B$6,'Project Parameters'!E$6*'Project Parameters'!E$13*Actuals!$F19,IF(Actuals!$C19='Project Parameters'!$B$7,'Project Parameters'!E$7*'Project Parameters'!E$13*Actuals!$F19,IF(Actuals!$C19='Project Parameters'!$B$8,'Project Parameters'!E$8*'Project Parameters'!E$13*Actuals!$F19,IF(Actuals!$C19='Project Parameters'!$B$9,'Project Parameters'!E$9*'Project Parameters'!E$13*Actuals!$F19,IF(Actuals!$C19='Project Parameters'!$B$10,'Project Parameters'!E$10*'Project Parameters'!E$13*Actuals!$F19,IF(Actuals!$C19='Project Parameters'!$B$11,'Project Parameters'!E$11*'Project Parameters'!E$13*Actuals!$F19,error))))))</f>
        <v>5000</v>
      </c>
      <c r="F18" s="76">
        <f>IF(Actuals!$C19='Project Parameters'!$B$6,'Project Parameters'!F$6*'Project Parameters'!F$13*Actuals!$F19,IF(Actuals!$C19='Project Parameters'!$B$7,'Project Parameters'!F$7*'Project Parameters'!F$13*Actuals!$F19,IF(Actuals!$C19='Project Parameters'!$B$8,'Project Parameters'!F$8*'Project Parameters'!F$13*Actuals!$F19,IF(Actuals!$C19='Project Parameters'!$B$9,'Project Parameters'!F$9*'Project Parameters'!F$13*Actuals!$F19,IF(Actuals!$C19='Project Parameters'!$B$10,'Project Parameters'!F$10*'Project Parameters'!F$13*Actuals!$F19,IF(Actuals!$C19='Project Parameters'!$B$11,'Project Parameters'!F$11*'Project Parameters'!F$13*Actuals!$F19,error))))))</f>
        <v>8750</v>
      </c>
      <c r="G18" s="76">
        <f>IF(Actuals!$C19='Project Parameters'!$B$6,'Project Parameters'!G$6*'Project Parameters'!G$13*Actuals!$F19,IF(Actuals!$C19='Project Parameters'!$B$7,'Project Parameters'!G$7*'Project Parameters'!G$13*Actuals!$F19,IF(Actuals!$C19='Project Parameters'!$B$8,'Project Parameters'!G$8*'Project Parameters'!G$13*Actuals!$F19,IF(Actuals!$C19='Project Parameters'!$B$9,'Project Parameters'!G$9*'Project Parameters'!G$13*Actuals!$F19,IF(Actuals!$C19='Project Parameters'!$B$10,'Project Parameters'!G$10*'Project Parameters'!G$13*Actuals!$F19,IF(Actuals!$C19='Project Parameters'!$B$11,'Project Parameters'!G$11*'Project Parameters'!G$13*Actuals!$F19,error))))))</f>
        <v>11250</v>
      </c>
      <c r="H18" s="77">
        <f>IF(Actuals!$C19='Project Parameters'!$B$6,'Project Parameters'!H$6*'Project Parameters'!H$13*Actuals!$F19,IF(Actuals!$C19='Project Parameters'!$B$7,'Project Parameters'!H$7*'Project Parameters'!H$13*Actuals!$F19,IF(Actuals!$C19='Project Parameters'!$B$8,'Project Parameters'!H$8*'Project Parameters'!H$13*Actuals!$F19,IF(Actuals!$C19='Project Parameters'!$B$9,'Project Parameters'!H$9*'Project Parameters'!H$13*Actuals!$F19,IF(Actuals!$C19='Project Parameters'!$B$10,'Project Parameters'!H$10*'Project Parameters'!H$13*Actuals!$F19,IF(Actuals!$C19='Project Parameters'!$B$11,'Project Parameters'!H$11*'Project Parameters'!H$13*Actuals!$F19,error))))))</f>
        <v>1250</v>
      </c>
      <c r="I18" s="16">
        <f>MONTH(Actuals!E19)</f>
        <v>8</v>
      </c>
      <c r="J18" s="9">
        <f t="shared" si="0"/>
        <v>43750</v>
      </c>
    </row>
    <row r="19" spans="2:10" ht="12.75">
      <c r="B19" s="22" t="s">
        <v>12</v>
      </c>
      <c r="C19" s="76">
        <f>IF(Actuals!$C20='Project Parameters'!$B$6,'Project Parameters'!C$6*'Project Parameters'!C$13*Actuals!$F20,IF(Actuals!$C20='Project Parameters'!$B$7,'Project Parameters'!C$7*'Project Parameters'!C$13*Actuals!$F20,IF(Actuals!$C20='Project Parameters'!$B$8,'Project Parameters'!C$8*'Project Parameters'!C$13*Actuals!$F20,IF(Actuals!$C20='Project Parameters'!$B$9,'Project Parameters'!C$9*'Project Parameters'!C$13*Actuals!$F20,IF(Actuals!$C20='Project Parameters'!$B$10,'Project Parameters'!C$10*'Project Parameters'!C$13*Actuals!$F20,IF(Actuals!$C20='Project Parameters'!$B$11,'Project Parameters'!C$11*'Project Parameters'!C$13*Actuals!$F20,error))))))</f>
        <v>6000</v>
      </c>
      <c r="D19" s="76">
        <f>IF(Actuals!$C20='Project Parameters'!$B$6,'Project Parameters'!D$6*'Project Parameters'!D$13*Actuals!$F20,IF(Actuals!$C20='Project Parameters'!$B$7,'Project Parameters'!D$7*'Project Parameters'!D$13*Actuals!$F20,IF(Actuals!$C20='Project Parameters'!$B$8,'Project Parameters'!D$8*'Project Parameters'!D$13*Actuals!$F20,IF(Actuals!$C20='Project Parameters'!$B$9,'Project Parameters'!D$9*'Project Parameters'!D$13*Actuals!$F20,IF(Actuals!$C20='Project Parameters'!$B$10,'Project Parameters'!D$10*'Project Parameters'!D$13*Actuals!$F20,IF(Actuals!$C20='Project Parameters'!$B$11,'Project Parameters'!D$11*'Project Parameters'!D$13*Actuals!$F20,error))))))</f>
        <v>10800</v>
      </c>
      <c r="E19" s="76">
        <f>IF(Actuals!$C20='Project Parameters'!$B$6,'Project Parameters'!E$6*'Project Parameters'!E$13*Actuals!$F20,IF(Actuals!$C20='Project Parameters'!$B$7,'Project Parameters'!E$7*'Project Parameters'!E$13*Actuals!$F20,IF(Actuals!$C20='Project Parameters'!$B$8,'Project Parameters'!E$8*'Project Parameters'!E$13*Actuals!$F20,IF(Actuals!$C20='Project Parameters'!$B$9,'Project Parameters'!E$9*'Project Parameters'!E$13*Actuals!$F20,IF(Actuals!$C20='Project Parameters'!$B$10,'Project Parameters'!E$10*'Project Parameters'!E$13*Actuals!$F20,IF(Actuals!$C20='Project Parameters'!$B$11,'Project Parameters'!E$11*'Project Parameters'!E$13*Actuals!$F20,error))))))</f>
        <v>9600</v>
      </c>
      <c r="F19" s="76">
        <f>IF(Actuals!$C20='Project Parameters'!$B$6,'Project Parameters'!F$6*'Project Parameters'!F$13*Actuals!$F20,IF(Actuals!$C20='Project Parameters'!$B$7,'Project Parameters'!F$7*'Project Parameters'!F$13*Actuals!$F20,IF(Actuals!$C20='Project Parameters'!$B$8,'Project Parameters'!F$8*'Project Parameters'!F$13*Actuals!$F20,IF(Actuals!$C20='Project Parameters'!$B$9,'Project Parameters'!F$9*'Project Parameters'!F$13*Actuals!$F20,IF(Actuals!$C20='Project Parameters'!$B$10,'Project Parameters'!F$10*'Project Parameters'!F$13*Actuals!$F20,IF(Actuals!$C20='Project Parameters'!$B$11,'Project Parameters'!F$11*'Project Parameters'!F$13*Actuals!$F20,error))))))</f>
        <v>8400</v>
      </c>
      <c r="G19" s="76">
        <f>IF(Actuals!$C20='Project Parameters'!$B$6,'Project Parameters'!G$6*'Project Parameters'!G$13*Actuals!$F20,IF(Actuals!$C20='Project Parameters'!$B$7,'Project Parameters'!G$7*'Project Parameters'!G$13*Actuals!$F20,IF(Actuals!$C20='Project Parameters'!$B$8,'Project Parameters'!G$8*'Project Parameters'!G$13*Actuals!$F20,IF(Actuals!$C20='Project Parameters'!$B$9,'Project Parameters'!G$9*'Project Parameters'!G$13*Actuals!$F20,IF(Actuals!$C20='Project Parameters'!$B$10,'Project Parameters'!G$10*'Project Parameters'!G$13*Actuals!$F20,IF(Actuals!$C20='Project Parameters'!$B$11,'Project Parameters'!G$11*'Project Parameters'!G$13*Actuals!$F20,error))))))</f>
        <v>7200</v>
      </c>
      <c r="H19" s="77">
        <f>IF(Actuals!$C20='Project Parameters'!$B$6,'Project Parameters'!H$6*'Project Parameters'!H$13*Actuals!$F20,IF(Actuals!$C20='Project Parameters'!$B$7,'Project Parameters'!H$7*'Project Parameters'!H$13*Actuals!$F20,IF(Actuals!$C20='Project Parameters'!$B$8,'Project Parameters'!H$8*'Project Parameters'!H$13*Actuals!$F20,IF(Actuals!$C20='Project Parameters'!$B$9,'Project Parameters'!H$9*'Project Parameters'!H$13*Actuals!$F20,IF(Actuals!$C20='Project Parameters'!$B$10,'Project Parameters'!H$10*'Project Parameters'!H$13*Actuals!$F20,IF(Actuals!$C20='Project Parameters'!$B$11,'Project Parameters'!H$11*'Project Parameters'!H$13*Actuals!$F20,error))))))</f>
        <v>1200</v>
      </c>
      <c r="I19" s="16">
        <f>MONTH(Actuals!E20)</f>
        <v>9</v>
      </c>
      <c r="J19" s="9">
        <f t="shared" si="0"/>
        <v>43200</v>
      </c>
    </row>
    <row r="20" spans="2:10" ht="12.75">
      <c r="B20" s="4" t="s">
        <v>13</v>
      </c>
      <c r="C20" s="76">
        <f>IF(Actuals!$C21='Project Parameters'!$B$6,'Project Parameters'!C$6*'Project Parameters'!C$13*Actuals!$F21,IF(Actuals!$C21='Project Parameters'!$B$7,'Project Parameters'!C$7*'Project Parameters'!C$13*Actuals!$F21,IF(Actuals!$C21='Project Parameters'!$B$8,'Project Parameters'!C$8*'Project Parameters'!C$13*Actuals!$F21,IF(Actuals!$C21='Project Parameters'!$B$9,'Project Parameters'!C$9*'Project Parameters'!C$13*Actuals!$F21,IF(Actuals!$C21='Project Parameters'!$B$10,'Project Parameters'!C$10*'Project Parameters'!C$13*Actuals!$F21,IF(Actuals!$C21='Project Parameters'!$B$11,'Project Parameters'!C$11*'Project Parameters'!C$13*Actuals!$F21,error))))))</f>
        <v>8000</v>
      </c>
      <c r="D20" s="76">
        <f>IF(Actuals!$C21='Project Parameters'!$B$6,'Project Parameters'!D$6*'Project Parameters'!D$13*Actuals!$F21,IF(Actuals!$C21='Project Parameters'!$B$7,'Project Parameters'!D$7*'Project Parameters'!D$13*Actuals!$F21,IF(Actuals!$C21='Project Parameters'!$B$8,'Project Parameters'!D$8*'Project Parameters'!D$13*Actuals!$F21,IF(Actuals!$C21='Project Parameters'!$B$9,'Project Parameters'!D$9*'Project Parameters'!D$13*Actuals!$F21,IF(Actuals!$C21='Project Parameters'!$B$10,'Project Parameters'!D$10*'Project Parameters'!D$13*Actuals!$F21,IF(Actuals!$C21='Project Parameters'!$B$11,'Project Parameters'!D$11*'Project Parameters'!D$13*Actuals!$F21,error))))))</f>
        <v>14400</v>
      </c>
      <c r="E20" s="76">
        <f>IF(Actuals!$C21='Project Parameters'!$B$6,'Project Parameters'!E$6*'Project Parameters'!E$13*Actuals!$F21,IF(Actuals!$C21='Project Parameters'!$B$7,'Project Parameters'!E$7*'Project Parameters'!E$13*Actuals!$F21,IF(Actuals!$C21='Project Parameters'!$B$8,'Project Parameters'!E$8*'Project Parameters'!E$13*Actuals!$F21,IF(Actuals!$C21='Project Parameters'!$B$9,'Project Parameters'!E$9*'Project Parameters'!E$13*Actuals!$F21,IF(Actuals!$C21='Project Parameters'!$B$10,'Project Parameters'!E$10*'Project Parameters'!E$13*Actuals!$F21,IF(Actuals!$C21='Project Parameters'!$B$11,'Project Parameters'!E$11*'Project Parameters'!E$13*Actuals!$F21,error))))))</f>
        <v>12800</v>
      </c>
      <c r="F20" s="76">
        <f>IF(Actuals!$C21='Project Parameters'!$B$6,'Project Parameters'!F$6*'Project Parameters'!F$13*Actuals!$F21,IF(Actuals!$C21='Project Parameters'!$B$7,'Project Parameters'!F$7*'Project Parameters'!F$13*Actuals!$F21,IF(Actuals!$C21='Project Parameters'!$B$8,'Project Parameters'!F$8*'Project Parameters'!F$13*Actuals!$F21,IF(Actuals!$C21='Project Parameters'!$B$9,'Project Parameters'!F$9*'Project Parameters'!F$13*Actuals!$F21,IF(Actuals!$C21='Project Parameters'!$B$10,'Project Parameters'!F$10*'Project Parameters'!F$13*Actuals!$F21,IF(Actuals!$C21='Project Parameters'!$B$11,'Project Parameters'!F$11*'Project Parameters'!F$13*Actuals!$F21,error))))))</f>
        <v>11200</v>
      </c>
      <c r="G20" s="76">
        <f>IF(Actuals!$C21='Project Parameters'!$B$6,'Project Parameters'!G$6*'Project Parameters'!G$13*Actuals!$F21,IF(Actuals!$C21='Project Parameters'!$B$7,'Project Parameters'!G$7*'Project Parameters'!G$13*Actuals!$F21,IF(Actuals!$C21='Project Parameters'!$B$8,'Project Parameters'!G$8*'Project Parameters'!G$13*Actuals!$F21,IF(Actuals!$C21='Project Parameters'!$B$9,'Project Parameters'!G$9*'Project Parameters'!G$13*Actuals!$F21,IF(Actuals!$C21='Project Parameters'!$B$10,'Project Parameters'!G$10*'Project Parameters'!G$13*Actuals!$F21,IF(Actuals!$C21='Project Parameters'!$B$11,'Project Parameters'!G$11*'Project Parameters'!G$13*Actuals!$F21,error))))))</f>
        <v>9600</v>
      </c>
      <c r="H20" s="77">
        <f>IF(Actuals!$C21='Project Parameters'!$B$6,'Project Parameters'!H$6*'Project Parameters'!H$13*Actuals!$F21,IF(Actuals!$C21='Project Parameters'!$B$7,'Project Parameters'!H$7*'Project Parameters'!H$13*Actuals!$F21,IF(Actuals!$C21='Project Parameters'!$B$8,'Project Parameters'!H$8*'Project Parameters'!H$13*Actuals!$F21,IF(Actuals!$C21='Project Parameters'!$B$9,'Project Parameters'!H$9*'Project Parameters'!H$13*Actuals!$F21,IF(Actuals!$C21='Project Parameters'!$B$10,'Project Parameters'!H$10*'Project Parameters'!H$13*Actuals!$F21,IF(Actuals!$C21='Project Parameters'!$B$11,'Project Parameters'!H$11*'Project Parameters'!H$13*Actuals!$F21,error))))))</f>
        <v>1600</v>
      </c>
      <c r="I20" s="16">
        <f>MONTH(Actuals!E21)</f>
        <v>9</v>
      </c>
      <c r="J20" s="9">
        <f t="shared" si="0"/>
        <v>57600</v>
      </c>
    </row>
    <row r="21" spans="2:10" ht="12.75">
      <c r="B21" s="22" t="s">
        <v>14</v>
      </c>
      <c r="C21" s="76">
        <f>IF(Actuals!$C22='Project Parameters'!$B$6,'Project Parameters'!C$6*'Project Parameters'!C$13*Actuals!$F22,IF(Actuals!$C22='Project Parameters'!$B$7,'Project Parameters'!C$7*'Project Parameters'!C$13*Actuals!$F22,IF(Actuals!$C22='Project Parameters'!$B$8,'Project Parameters'!C$8*'Project Parameters'!C$13*Actuals!$F22,IF(Actuals!$C22='Project Parameters'!$B$9,'Project Parameters'!C$9*'Project Parameters'!C$13*Actuals!$F22,IF(Actuals!$C22='Project Parameters'!$B$10,'Project Parameters'!C$10*'Project Parameters'!C$13*Actuals!$F22,IF(Actuals!$C22='Project Parameters'!$B$11,'Project Parameters'!C$11*'Project Parameters'!C$13*Actuals!$F22,error))))))</f>
        <v>13750</v>
      </c>
      <c r="D21" s="76">
        <f>IF(Actuals!$C22='Project Parameters'!$B$6,'Project Parameters'!D$6*'Project Parameters'!D$13*Actuals!$F22,IF(Actuals!$C22='Project Parameters'!$B$7,'Project Parameters'!D$7*'Project Parameters'!D$13*Actuals!$F22,IF(Actuals!$C22='Project Parameters'!$B$8,'Project Parameters'!D$8*'Project Parameters'!D$13*Actuals!$F22,IF(Actuals!$C22='Project Parameters'!$B$9,'Project Parameters'!D$9*'Project Parameters'!D$13*Actuals!$F22,IF(Actuals!$C22='Project Parameters'!$B$10,'Project Parameters'!D$10*'Project Parameters'!D$13*Actuals!$F22,IF(Actuals!$C22='Project Parameters'!$B$11,'Project Parameters'!D$11*'Project Parameters'!D$13*Actuals!$F22,error))))))</f>
        <v>24750</v>
      </c>
      <c r="E21" s="76">
        <f>IF(Actuals!$C22='Project Parameters'!$B$6,'Project Parameters'!E$6*'Project Parameters'!E$13*Actuals!$F22,IF(Actuals!$C22='Project Parameters'!$B$7,'Project Parameters'!E$7*'Project Parameters'!E$13*Actuals!$F22,IF(Actuals!$C22='Project Parameters'!$B$8,'Project Parameters'!E$8*'Project Parameters'!E$13*Actuals!$F22,IF(Actuals!$C22='Project Parameters'!$B$9,'Project Parameters'!E$9*'Project Parameters'!E$13*Actuals!$F22,IF(Actuals!$C22='Project Parameters'!$B$10,'Project Parameters'!E$10*'Project Parameters'!E$13*Actuals!$F22,IF(Actuals!$C22='Project Parameters'!$B$11,'Project Parameters'!E$11*'Project Parameters'!E$13*Actuals!$F22,error))))))</f>
        <v>11000</v>
      </c>
      <c r="F21" s="76">
        <f>IF(Actuals!$C22='Project Parameters'!$B$6,'Project Parameters'!F$6*'Project Parameters'!F$13*Actuals!$F22,IF(Actuals!$C22='Project Parameters'!$B$7,'Project Parameters'!F$7*'Project Parameters'!F$13*Actuals!$F22,IF(Actuals!$C22='Project Parameters'!$B$8,'Project Parameters'!F$8*'Project Parameters'!F$13*Actuals!$F22,IF(Actuals!$C22='Project Parameters'!$B$9,'Project Parameters'!F$9*'Project Parameters'!F$13*Actuals!$F22,IF(Actuals!$C22='Project Parameters'!$B$10,'Project Parameters'!F$10*'Project Parameters'!F$13*Actuals!$F22,IF(Actuals!$C22='Project Parameters'!$B$11,'Project Parameters'!F$11*'Project Parameters'!F$13*Actuals!$F22,error))))))</f>
        <v>19250</v>
      </c>
      <c r="G21" s="76">
        <f>IF(Actuals!$C22='Project Parameters'!$B$6,'Project Parameters'!G$6*'Project Parameters'!G$13*Actuals!$F22,IF(Actuals!$C22='Project Parameters'!$B$7,'Project Parameters'!G$7*'Project Parameters'!G$13*Actuals!$F22,IF(Actuals!$C22='Project Parameters'!$B$8,'Project Parameters'!G$8*'Project Parameters'!G$13*Actuals!$F22,IF(Actuals!$C22='Project Parameters'!$B$9,'Project Parameters'!G$9*'Project Parameters'!G$13*Actuals!$F22,IF(Actuals!$C22='Project Parameters'!$B$10,'Project Parameters'!G$10*'Project Parameters'!G$13*Actuals!$F22,IF(Actuals!$C22='Project Parameters'!$B$11,'Project Parameters'!G$11*'Project Parameters'!G$13*Actuals!$F22,error))))))</f>
        <v>24750</v>
      </c>
      <c r="H21" s="77">
        <f>IF(Actuals!$C22='Project Parameters'!$B$6,'Project Parameters'!H$6*'Project Parameters'!H$13*Actuals!$F22,IF(Actuals!$C22='Project Parameters'!$B$7,'Project Parameters'!H$7*'Project Parameters'!H$13*Actuals!$F22,IF(Actuals!$C22='Project Parameters'!$B$8,'Project Parameters'!H$8*'Project Parameters'!H$13*Actuals!$F22,IF(Actuals!$C22='Project Parameters'!$B$9,'Project Parameters'!H$9*'Project Parameters'!H$13*Actuals!$F22,IF(Actuals!$C22='Project Parameters'!$B$10,'Project Parameters'!H$10*'Project Parameters'!H$13*Actuals!$F22,IF(Actuals!$C22='Project Parameters'!$B$11,'Project Parameters'!H$11*'Project Parameters'!H$13*Actuals!$F22,error))))))</f>
        <v>2750</v>
      </c>
      <c r="I21" s="16">
        <f>MONTH(Actuals!E22)</f>
        <v>10</v>
      </c>
      <c r="J21" s="9">
        <f t="shared" si="0"/>
        <v>96250</v>
      </c>
    </row>
    <row r="22" spans="2:10" ht="12.75">
      <c r="B22" s="4" t="s">
        <v>15</v>
      </c>
      <c r="C22" s="76">
        <f>IF(Actuals!$C23='Project Parameters'!$B$6,'Project Parameters'!C$6*'Project Parameters'!C$13*Actuals!$F23,IF(Actuals!$C23='Project Parameters'!$B$7,'Project Parameters'!C$7*'Project Parameters'!C$13*Actuals!$F23,IF(Actuals!$C23='Project Parameters'!$B$8,'Project Parameters'!C$8*'Project Parameters'!C$13*Actuals!$F23,IF(Actuals!$C23='Project Parameters'!$B$9,'Project Parameters'!C$9*'Project Parameters'!C$13*Actuals!$F23,IF(Actuals!$C23='Project Parameters'!$B$10,'Project Parameters'!C$10*'Project Parameters'!C$13*Actuals!$F23,IF(Actuals!$C23='Project Parameters'!$B$11,'Project Parameters'!C$11*'Project Parameters'!C$13*Actuals!$F23,error))))))</f>
        <v>8750</v>
      </c>
      <c r="D22" s="76">
        <f>IF(Actuals!$C23='Project Parameters'!$B$6,'Project Parameters'!D$6*'Project Parameters'!D$13*Actuals!$F23,IF(Actuals!$C23='Project Parameters'!$B$7,'Project Parameters'!D$7*'Project Parameters'!D$13*Actuals!$F23,IF(Actuals!$C23='Project Parameters'!$B$8,'Project Parameters'!D$8*'Project Parameters'!D$13*Actuals!$F23,IF(Actuals!$C23='Project Parameters'!$B$9,'Project Parameters'!D$9*'Project Parameters'!D$13*Actuals!$F23,IF(Actuals!$C23='Project Parameters'!$B$10,'Project Parameters'!D$10*'Project Parameters'!D$13*Actuals!$F23,IF(Actuals!$C23='Project Parameters'!$B$11,'Project Parameters'!D$11*'Project Parameters'!D$13*Actuals!$F23,error))))))</f>
        <v>7875</v>
      </c>
      <c r="E22" s="76">
        <f>IF(Actuals!$C23='Project Parameters'!$B$6,'Project Parameters'!E$6*'Project Parameters'!E$13*Actuals!$F23,IF(Actuals!$C23='Project Parameters'!$B$7,'Project Parameters'!E$7*'Project Parameters'!E$13*Actuals!$F23,IF(Actuals!$C23='Project Parameters'!$B$8,'Project Parameters'!E$8*'Project Parameters'!E$13*Actuals!$F23,IF(Actuals!$C23='Project Parameters'!$B$9,'Project Parameters'!E$9*'Project Parameters'!E$13*Actuals!$F23,IF(Actuals!$C23='Project Parameters'!$B$10,'Project Parameters'!E$10*'Project Parameters'!E$13*Actuals!$F23,IF(Actuals!$C23='Project Parameters'!$B$11,'Project Parameters'!E$11*'Project Parameters'!E$13*Actuals!$F23,error))))))</f>
        <v>35000</v>
      </c>
      <c r="F22" s="76">
        <f>IF(Actuals!$C23='Project Parameters'!$B$6,'Project Parameters'!F$6*'Project Parameters'!F$13*Actuals!$F23,IF(Actuals!$C23='Project Parameters'!$B$7,'Project Parameters'!F$7*'Project Parameters'!F$13*Actuals!$F23,IF(Actuals!$C23='Project Parameters'!$B$8,'Project Parameters'!F$8*'Project Parameters'!F$13*Actuals!$F23,IF(Actuals!$C23='Project Parameters'!$B$9,'Project Parameters'!F$9*'Project Parameters'!F$13*Actuals!$F23,IF(Actuals!$C23='Project Parameters'!$B$10,'Project Parameters'!F$10*'Project Parameters'!F$13*Actuals!$F23,IF(Actuals!$C23='Project Parameters'!$B$11,'Project Parameters'!F$11*'Project Parameters'!F$13*Actuals!$F23,error))))))</f>
        <v>0</v>
      </c>
      <c r="G22" s="76">
        <f>IF(Actuals!$C23='Project Parameters'!$B$6,'Project Parameters'!G$6*'Project Parameters'!G$13*Actuals!$F23,IF(Actuals!$C23='Project Parameters'!$B$7,'Project Parameters'!G$7*'Project Parameters'!G$13*Actuals!$F23,IF(Actuals!$C23='Project Parameters'!$B$8,'Project Parameters'!G$8*'Project Parameters'!G$13*Actuals!$F23,IF(Actuals!$C23='Project Parameters'!$B$9,'Project Parameters'!G$9*'Project Parameters'!G$13*Actuals!$F23,IF(Actuals!$C23='Project Parameters'!$B$10,'Project Parameters'!G$10*'Project Parameters'!G$13*Actuals!$F23,IF(Actuals!$C23='Project Parameters'!$B$11,'Project Parameters'!G$11*'Project Parameters'!G$13*Actuals!$F23,error))))))</f>
        <v>10500</v>
      </c>
      <c r="H22" s="77">
        <f>IF(Actuals!$C23='Project Parameters'!$B$6,'Project Parameters'!H$6*'Project Parameters'!H$13*Actuals!$F23,IF(Actuals!$C23='Project Parameters'!$B$7,'Project Parameters'!H$7*'Project Parameters'!H$13*Actuals!$F23,IF(Actuals!$C23='Project Parameters'!$B$8,'Project Parameters'!H$8*'Project Parameters'!H$13*Actuals!$F23,IF(Actuals!$C23='Project Parameters'!$B$9,'Project Parameters'!H$9*'Project Parameters'!H$13*Actuals!$F23,IF(Actuals!$C23='Project Parameters'!$B$10,'Project Parameters'!H$10*'Project Parameters'!H$13*Actuals!$F23,IF(Actuals!$C23='Project Parameters'!$B$11,'Project Parameters'!H$11*'Project Parameters'!H$13*Actuals!$F23,error))))))</f>
        <v>1750</v>
      </c>
      <c r="I22" s="16">
        <f>MONTH(Actuals!E23)</f>
        <v>10</v>
      </c>
      <c r="J22" s="9">
        <f t="shared" si="0"/>
        <v>63875</v>
      </c>
    </row>
    <row r="23" spans="2:10" ht="12.75">
      <c r="B23" s="22" t="s">
        <v>16</v>
      </c>
      <c r="C23" s="76">
        <f>IF(Actuals!$C24='Project Parameters'!$B$6,'Project Parameters'!C$6*'Project Parameters'!C$13*Actuals!$F24,IF(Actuals!$C24='Project Parameters'!$B$7,'Project Parameters'!C$7*'Project Parameters'!C$13*Actuals!$F24,IF(Actuals!$C24='Project Parameters'!$B$8,'Project Parameters'!C$8*'Project Parameters'!C$13*Actuals!$F24,IF(Actuals!$C24='Project Parameters'!$B$9,'Project Parameters'!C$9*'Project Parameters'!C$13*Actuals!$F24,IF(Actuals!$C24='Project Parameters'!$B$10,'Project Parameters'!C$10*'Project Parameters'!C$13*Actuals!$F24,IF(Actuals!$C24='Project Parameters'!$B$11,'Project Parameters'!C$11*'Project Parameters'!C$13*Actuals!$F24,error))))))</f>
        <v>5000</v>
      </c>
      <c r="D23" s="76">
        <f>IF(Actuals!$C24='Project Parameters'!$B$6,'Project Parameters'!D$6*'Project Parameters'!D$13*Actuals!$F24,IF(Actuals!$C24='Project Parameters'!$B$7,'Project Parameters'!D$7*'Project Parameters'!D$13*Actuals!$F24,IF(Actuals!$C24='Project Parameters'!$B$8,'Project Parameters'!D$8*'Project Parameters'!D$13*Actuals!$F24,IF(Actuals!$C24='Project Parameters'!$B$9,'Project Parameters'!D$9*'Project Parameters'!D$13*Actuals!$F24,IF(Actuals!$C24='Project Parameters'!$B$10,'Project Parameters'!D$10*'Project Parameters'!D$13*Actuals!$F24,IF(Actuals!$C24='Project Parameters'!$B$11,'Project Parameters'!D$11*'Project Parameters'!D$13*Actuals!$F24,error))))))</f>
        <v>9000</v>
      </c>
      <c r="E23" s="76">
        <f>IF(Actuals!$C24='Project Parameters'!$B$6,'Project Parameters'!E$6*'Project Parameters'!E$13*Actuals!$F24,IF(Actuals!$C24='Project Parameters'!$B$7,'Project Parameters'!E$7*'Project Parameters'!E$13*Actuals!$F24,IF(Actuals!$C24='Project Parameters'!$B$8,'Project Parameters'!E$8*'Project Parameters'!E$13*Actuals!$F24,IF(Actuals!$C24='Project Parameters'!$B$9,'Project Parameters'!E$9*'Project Parameters'!E$13*Actuals!$F24,IF(Actuals!$C24='Project Parameters'!$B$10,'Project Parameters'!E$10*'Project Parameters'!E$13*Actuals!$F24,IF(Actuals!$C24='Project Parameters'!$B$11,'Project Parameters'!E$11*'Project Parameters'!E$13*Actuals!$F24,error))))))</f>
        <v>16000</v>
      </c>
      <c r="F23" s="76">
        <f>IF(Actuals!$C24='Project Parameters'!$B$6,'Project Parameters'!F$6*'Project Parameters'!F$13*Actuals!$F24,IF(Actuals!$C24='Project Parameters'!$B$7,'Project Parameters'!F$7*'Project Parameters'!F$13*Actuals!$F24,IF(Actuals!$C24='Project Parameters'!$B$8,'Project Parameters'!F$8*'Project Parameters'!F$13*Actuals!$F24,IF(Actuals!$C24='Project Parameters'!$B$9,'Project Parameters'!F$9*'Project Parameters'!F$13*Actuals!$F24,IF(Actuals!$C24='Project Parameters'!$B$10,'Project Parameters'!F$10*'Project Parameters'!F$13*Actuals!$F24,IF(Actuals!$C24='Project Parameters'!$B$11,'Project Parameters'!F$11*'Project Parameters'!F$13*Actuals!$F24,error))))))</f>
        <v>3500</v>
      </c>
      <c r="G23" s="76">
        <f>IF(Actuals!$C24='Project Parameters'!$B$6,'Project Parameters'!G$6*'Project Parameters'!G$13*Actuals!$F24,IF(Actuals!$C24='Project Parameters'!$B$7,'Project Parameters'!G$7*'Project Parameters'!G$13*Actuals!$F24,IF(Actuals!$C24='Project Parameters'!$B$8,'Project Parameters'!G$8*'Project Parameters'!G$13*Actuals!$F24,IF(Actuals!$C24='Project Parameters'!$B$9,'Project Parameters'!G$9*'Project Parameters'!G$13*Actuals!$F24,IF(Actuals!$C24='Project Parameters'!$B$10,'Project Parameters'!G$10*'Project Parameters'!G$13*Actuals!$F24,IF(Actuals!$C24='Project Parameters'!$B$11,'Project Parameters'!G$11*'Project Parameters'!G$13*Actuals!$F24,error))))))</f>
        <v>3000</v>
      </c>
      <c r="H23" s="77">
        <f>IF(Actuals!$C24='Project Parameters'!$B$6,'Project Parameters'!H$6*'Project Parameters'!H$13*Actuals!$F24,IF(Actuals!$C24='Project Parameters'!$B$7,'Project Parameters'!H$7*'Project Parameters'!H$13*Actuals!$F24,IF(Actuals!$C24='Project Parameters'!$B$8,'Project Parameters'!H$8*'Project Parameters'!H$13*Actuals!$F24,IF(Actuals!$C24='Project Parameters'!$B$9,'Project Parameters'!H$9*'Project Parameters'!H$13*Actuals!$F24,IF(Actuals!$C24='Project Parameters'!$B$10,'Project Parameters'!H$10*'Project Parameters'!H$13*Actuals!$F24,IF(Actuals!$C24='Project Parameters'!$B$11,'Project Parameters'!H$11*'Project Parameters'!H$13*Actuals!$F24,error))))))</f>
        <v>1000</v>
      </c>
      <c r="I23" s="16">
        <f>MONTH(Actuals!E24)</f>
        <v>11</v>
      </c>
      <c r="J23" s="9">
        <f t="shared" si="0"/>
        <v>37500</v>
      </c>
    </row>
    <row r="24" spans="2:10" ht="12.75">
      <c r="B24" s="4" t="s">
        <v>17</v>
      </c>
      <c r="C24" s="76">
        <f>IF(Actuals!$C25='Project Parameters'!$B$6,'Project Parameters'!C$6*'Project Parameters'!C$13*Actuals!$F25,IF(Actuals!$C25='Project Parameters'!$B$7,'Project Parameters'!C$7*'Project Parameters'!C$13*Actuals!$F25,IF(Actuals!$C25='Project Parameters'!$B$8,'Project Parameters'!C$8*'Project Parameters'!C$13*Actuals!$F25,IF(Actuals!$C25='Project Parameters'!$B$9,'Project Parameters'!C$9*'Project Parameters'!C$13*Actuals!$F25,IF(Actuals!$C25='Project Parameters'!$B$10,'Project Parameters'!C$10*'Project Parameters'!C$13*Actuals!$F25,IF(Actuals!$C25='Project Parameters'!$B$11,'Project Parameters'!C$11*'Project Parameters'!C$13*Actuals!$F25,error))))))</f>
        <v>5500</v>
      </c>
      <c r="D24" s="76">
        <f>IF(Actuals!$C25='Project Parameters'!$B$6,'Project Parameters'!D$6*'Project Parameters'!D$13*Actuals!$F25,IF(Actuals!$C25='Project Parameters'!$B$7,'Project Parameters'!D$7*'Project Parameters'!D$13*Actuals!$F25,IF(Actuals!$C25='Project Parameters'!$B$8,'Project Parameters'!D$8*'Project Parameters'!D$13*Actuals!$F25,IF(Actuals!$C25='Project Parameters'!$B$9,'Project Parameters'!D$9*'Project Parameters'!D$13*Actuals!$F25,IF(Actuals!$C25='Project Parameters'!$B$10,'Project Parameters'!D$10*'Project Parameters'!D$13*Actuals!$F25,IF(Actuals!$C25='Project Parameters'!$B$11,'Project Parameters'!D$11*'Project Parameters'!D$13*Actuals!$F25,error))))))</f>
        <v>9900</v>
      </c>
      <c r="E24" s="76">
        <f>IF(Actuals!$C25='Project Parameters'!$B$6,'Project Parameters'!E$6*'Project Parameters'!E$13*Actuals!$F25,IF(Actuals!$C25='Project Parameters'!$B$7,'Project Parameters'!E$7*'Project Parameters'!E$13*Actuals!$F25,IF(Actuals!$C25='Project Parameters'!$B$8,'Project Parameters'!E$8*'Project Parameters'!E$13*Actuals!$F25,IF(Actuals!$C25='Project Parameters'!$B$9,'Project Parameters'!E$9*'Project Parameters'!E$13*Actuals!$F25,IF(Actuals!$C25='Project Parameters'!$B$10,'Project Parameters'!E$10*'Project Parameters'!E$13*Actuals!$F25,IF(Actuals!$C25='Project Parameters'!$B$11,'Project Parameters'!E$11*'Project Parameters'!E$13*Actuals!$F25,error))))))</f>
        <v>4400</v>
      </c>
      <c r="F24" s="76">
        <f>IF(Actuals!$C25='Project Parameters'!$B$6,'Project Parameters'!F$6*'Project Parameters'!F$13*Actuals!$F25,IF(Actuals!$C25='Project Parameters'!$B$7,'Project Parameters'!F$7*'Project Parameters'!F$13*Actuals!$F25,IF(Actuals!$C25='Project Parameters'!$B$8,'Project Parameters'!F$8*'Project Parameters'!F$13*Actuals!$F25,IF(Actuals!$C25='Project Parameters'!$B$9,'Project Parameters'!F$9*'Project Parameters'!F$13*Actuals!$F25,IF(Actuals!$C25='Project Parameters'!$B$10,'Project Parameters'!F$10*'Project Parameters'!F$13*Actuals!$F25,IF(Actuals!$C25='Project Parameters'!$B$11,'Project Parameters'!F$11*'Project Parameters'!F$13*Actuals!$F25,error))))))</f>
        <v>7700</v>
      </c>
      <c r="G24" s="76">
        <f>IF(Actuals!$C25='Project Parameters'!$B$6,'Project Parameters'!G$6*'Project Parameters'!G$13*Actuals!$F25,IF(Actuals!$C25='Project Parameters'!$B$7,'Project Parameters'!G$7*'Project Parameters'!G$13*Actuals!$F25,IF(Actuals!$C25='Project Parameters'!$B$8,'Project Parameters'!G$8*'Project Parameters'!G$13*Actuals!$F25,IF(Actuals!$C25='Project Parameters'!$B$9,'Project Parameters'!G$9*'Project Parameters'!G$13*Actuals!$F25,IF(Actuals!$C25='Project Parameters'!$B$10,'Project Parameters'!G$10*'Project Parameters'!G$13*Actuals!$F25,IF(Actuals!$C25='Project Parameters'!$B$11,'Project Parameters'!G$11*'Project Parameters'!G$13*Actuals!$F25,error))))))</f>
        <v>9900</v>
      </c>
      <c r="H24" s="77">
        <f>IF(Actuals!$C25='Project Parameters'!$B$6,'Project Parameters'!H$6*'Project Parameters'!H$13*Actuals!$F25,IF(Actuals!$C25='Project Parameters'!$B$7,'Project Parameters'!H$7*'Project Parameters'!H$13*Actuals!$F25,IF(Actuals!$C25='Project Parameters'!$B$8,'Project Parameters'!H$8*'Project Parameters'!H$13*Actuals!$F25,IF(Actuals!$C25='Project Parameters'!$B$9,'Project Parameters'!H$9*'Project Parameters'!H$13*Actuals!$F25,IF(Actuals!$C25='Project Parameters'!$B$10,'Project Parameters'!H$10*'Project Parameters'!H$13*Actuals!$F25,IF(Actuals!$C25='Project Parameters'!$B$11,'Project Parameters'!H$11*'Project Parameters'!H$13*Actuals!$F25,error))))))</f>
        <v>1100</v>
      </c>
      <c r="I24" s="16">
        <f>MONTH(Actuals!E25)</f>
        <v>11</v>
      </c>
      <c r="J24" s="9">
        <f t="shared" si="0"/>
        <v>38500</v>
      </c>
    </row>
    <row r="25" spans="2:10" ht="12.75">
      <c r="B25" s="22" t="s">
        <v>18</v>
      </c>
      <c r="C25" s="76">
        <f>IF(Actuals!$C26='Project Parameters'!$B$6,'Project Parameters'!C$6*'Project Parameters'!C$13*Actuals!$F26,IF(Actuals!$C26='Project Parameters'!$B$7,'Project Parameters'!C$7*'Project Parameters'!C$13*Actuals!$F26,IF(Actuals!$C26='Project Parameters'!$B$8,'Project Parameters'!C$8*'Project Parameters'!C$13*Actuals!$F26,IF(Actuals!$C26='Project Parameters'!$B$9,'Project Parameters'!C$9*'Project Parameters'!C$13*Actuals!$F26,IF(Actuals!$C26='Project Parameters'!$B$10,'Project Parameters'!C$10*'Project Parameters'!C$13*Actuals!$F26,IF(Actuals!$C26='Project Parameters'!$B$11,'Project Parameters'!C$11*'Project Parameters'!C$13*Actuals!$F26,error))))))</f>
        <v>15000</v>
      </c>
      <c r="D25" s="76">
        <f>IF(Actuals!$C26='Project Parameters'!$B$6,'Project Parameters'!D$6*'Project Parameters'!D$13*Actuals!$F26,IF(Actuals!$C26='Project Parameters'!$B$7,'Project Parameters'!D$7*'Project Parameters'!D$13*Actuals!$F26,IF(Actuals!$C26='Project Parameters'!$B$8,'Project Parameters'!D$8*'Project Parameters'!D$13*Actuals!$F26,IF(Actuals!$C26='Project Parameters'!$B$9,'Project Parameters'!D$9*'Project Parameters'!D$13*Actuals!$F26,IF(Actuals!$C26='Project Parameters'!$B$10,'Project Parameters'!D$10*'Project Parameters'!D$13*Actuals!$F26,IF(Actuals!$C26='Project Parameters'!$B$11,'Project Parameters'!D$11*'Project Parameters'!D$13*Actuals!$F26,error))))))</f>
        <v>27000</v>
      </c>
      <c r="E25" s="76">
        <f>IF(Actuals!$C26='Project Parameters'!$B$6,'Project Parameters'!E$6*'Project Parameters'!E$13*Actuals!$F26,IF(Actuals!$C26='Project Parameters'!$B$7,'Project Parameters'!E$7*'Project Parameters'!E$13*Actuals!$F26,IF(Actuals!$C26='Project Parameters'!$B$8,'Project Parameters'!E$8*'Project Parameters'!E$13*Actuals!$F26,IF(Actuals!$C26='Project Parameters'!$B$9,'Project Parameters'!E$9*'Project Parameters'!E$13*Actuals!$F26,IF(Actuals!$C26='Project Parameters'!$B$10,'Project Parameters'!E$10*'Project Parameters'!E$13*Actuals!$F26,IF(Actuals!$C26='Project Parameters'!$B$11,'Project Parameters'!E$11*'Project Parameters'!E$13*Actuals!$F26,error))))))</f>
        <v>12000</v>
      </c>
      <c r="F25" s="76">
        <f>IF(Actuals!$C26='Project Parameters'!$B$6,'Project Parameters'!F$6*'Project Parameters'!F$13*Actuals!$F26,IF(Actuals!$C26='Project Parameters'!$B$7,'Project Parameters'!F$7*'Project Parameters'!F$13*Actuals!$F26,IF(Actuals!$C26='Project Parameters'!$B$8,'Project Parameters'!F$8*'Project Parameters'!F$13*Actuals!$F26,IF(Actuals!$C26='Project Parameters'!$B$9,'Project Parameters'!F$9*'Project Parameters'!F$13*Actuals!$F26,IF(Actuals!$C26='Project Parameters'!$B$10,'Project Parameters'!F$10*'Project Parameters'!F$13*Actuals!$F26,IF(Actuals!$C26='Project Parameters'!$B$11,'Project Parameters'!F$11*'Project Parameters'!F$13*Actuals!$F26,error))))))</f>
        <v>42000</v>
      </c>
      <c r="G25" s="76">
        <f>IF(Actuals!$C26='Project Parameters'!$B$6,'Project Parameters'!G$6*'Project Parameters'!G$13*Actuals!$F26,IF(Actuals!$C26='Project Parameters'!$B$7,'Project Parameters'!G$7*'Project Parameters'!G$13*Actuals!$F26,IF(Actuals!$C26='Project Parameters'!$B$8,'Project Parameters'!G$8*'Project Parameters'!G$13*Actuals!$F26,IF(Actuals!$C26='Project Parameters'!$B$9,'Project Parameters'!G$9*'Project Parameters'!G$13*Actuals!$F26,IF(Actuals!$C26='Project Parameters'!$B$10,'Project Parameters'!G$10*'Project Parameters'!G$13*Actuals!$F26,IF(Actuals!$C26='Project Parameters'!$B$11,'Project Parameters'!G$11*'Project Parameters'!G$13*Actuals!$F26,error))))))</f>
        <v>9000</v>
      </c>
      <c r="H25" s="77">
        <f>IF(Actuals!$C26='Project Parameters'!$B$6,'Project Parameters'!H$6*'Project Parameters'!H$13*Actuals!$F26,IF(Actuals!$C26='Project Parameters'!$B$7,'Project Parameters'!H$7*'Project Parameters'!H$13*Actuals!$F26,IF(Actuals!$C26='Project Parameters'!$B$8,'Project Parameters'!H$8*'Project Parameters'!H$13*Actuals!$F26,IF(Actuals!$C26='Project Parameters'!$B$9,'Project Parameters'!H$9*'Project Parameters'!H$13*Actuals!$F26,IF(Actuals!$C26='Project Parameters'!$B$10,'Project Parameters'!H$10*'Project Parameters'!H$13*Actuals!$F26,IF(Actuals!$C26='Project Parameters'!$B$11,'Project Parameters'!H$11*'Project Parameters'!H$13*Actuals!$F26,error))))))</f>
        <v>3000</v>
      </c>
      <c r="I25" s="16">
        <f>MONTH(Actuals!E26)</f>
        <v>12</v>
      </c>
      <c r="J25" s="9">
        <f t="shared" si="0"/>
        <v>108000</v>
      </c>
    </row>
    <row r="26" spans="2:10" ht="12.75">
      <c r="B26" s="4" t="s">
        <v>19</v>
      </c>
      <c r="C26" s="76">
        <f>IF(Actuals!$C27='Project Parameters'!$B$6,'Project Parameters'!C$6*'Project Parameters'!C$13*Actuals!$F27,IF(Actuals!$C27='Project Parameters'!$B$7,'Project Parameters'!C$7*'Project Parameters'!C$13*Actuals!$F27,IF(Actuals!$C27='Project Parameters'!$B$8,'Project Parameters'!C$8*'Project Parameters'!C$13*Actuals!$F27,IF(Actuals!$C27='Project Parameters'!$B$9,'Project Parameters'!C$9*'Project Parameters'!C$13*Actuals!$F27,IF(Actuals!$C27='Project Parameters'!$B$10,'Project Parameters'!C$10*'Project Parameters'!C$13*Actuals!$F27,IF(Actuals!$C27='Project Parameters'!$B$11,'Project Parameters'!C$11*'Project Parameters'!C$13*Actuals!$F27,error))))))</f>
        <v>13125</v>
      </c>
      <c r="D26" s="76">
        <f>IF(Actuals!$C27='Project Parameters'!$B$6,'Project Parameters'!D$6*'Project Parameters'!D$13*Actuals!$F27,IF(Actuals!$C27='Project Parameters'!$B$7,'Project Parameters'!D$7*'Project Parameters'!D$13*Actuals!$F27,IF(Actuals!$C27='Project Parameters'!$B$8,'Project Parameters'!D$8*'Project Parameters'!D$13*Actuals!$F27,IF(Actuals!$C27='Project Parameters'!$B$9,'Project Parameters'!D$9*'Project Parameters'!D$13*Actuals!$F27,IF(Actuals!$C27='Project Parameters'!$B$10,'Project Parameters'!D$10*'Project Parameters'!D$13*Actuals!$F27,IF(Actuals!$C27='Project Parameters'!$B$11,'Project Parameters'!D$11*'Project Parameters'!D$13*Actuals!$F27,error))))))</f>
        <v>23625</v>
      </c>
      <c r="E26" s="76">
        <f>IF(Actuals!$C27='Project Parameters'!$B$6,'Project Parameters'!E$6*'Project Parameters'!E$13*Actuals!$F27,IF(Actuals!$C27='Project Parameters'!$B$7,'Project Parameters'!E$7*'Project Parameters'!E$13*Actuals!$F27,IF(Actuals!$C27='Project Parameters'!$B$8,'Project Parameters'!E$8*'Project Parameters'!E$13*Actuals!$F27,IF(Actuals!$C27='Project Parameters'!$B$9,'Project Parameters'!E$9*'Project Parameters'!E$13*Actuals!$F27,IF(Actuals!$C27='Project Parameters'!$B$10,'Project Parameters'!E$10*'Project Parameters'!E$13*Actuals!$F27,IF(Actuals!$C27='Project Parameters'!$B$11,'Project Parameters'!E$11*'Project Parameters'!E$13*Actuals!$F27,error))))))</f>
        <v>21000</v>
      </c>
      <c r="F26" s="76">
        <f>IF(Actuals!$C27='Project Parameters'!$B$6,'Project Parameters'!F$6*'Project Parameters'!F$13*Actuals!$F27,IF(Actuals!$C27='Project Parameters'!$B$7,'Project Parameters'!F$7*'Project Parameters'!F$13*Actuals!$F27,IF(Actuals!$C27='Project Parameters'!$B$8,'Project Parameters'!F$8*'Project Parameters'!F$13*Actuals!$F27,IF(Actuals!$C27='Project Parameters'!$B$9,'Project Parameters'!F$9*'Project Parameters'!F$13*Actuals!$F27,IF(Actuals!$C27='Project Parameters'!$B$10,'Project Parameters'!F$10*'Project Parameters'!F$13*Actuals!$F27,IF(Actuals!$C27='Project Parameters'!$B$11,'Project Parameters'!F$11*'Project Parameters'!F$13*Actuals!$F27,error))))))</f>
        <v>18375</v>
      </c>
      <c r="G26" s="76">
        <f>IF(Actuals!$C27='Project Parameters'!$B$6,'Project Parameters'!G$6*'Project Parameters'!G$13*Actuals!$F27,IF(Actuals!$C27='Project Parameters'!$B$7,'Project Parameters'!G$7*'Project Parameters'!G$13*Actuals!$F27,IF(Actuals!$C27='Project Parameters'!$B$8,'Project Parameters'!G$8*'Project Parameters'!G$13*Actuals!$F27,IF(Actuals!$C27='Project Parameters'!$B$9,'Project Parameters'!G$9*'Project Parameters'!G$13*Actuals!$F27,IF(Actuals!$C27='Project Parameters'!$B$10,'Project Parameters'!G$10*'Project Parameters'!G$13*Actuals!$F27,IF(Actuals!$C27='Project Parameters'!$B$11,'Project Parameters'!G$11*'Project Parameters'!G$13*Actuals!$F27,error))))))</f>
        <v>15750</v>
      </c>
      <c r="H26" s="77">
        <f>IF(Actuals!$C27='Project Parameters'!$B$6,'Project Parameters'!H$6*'Project Parameters'!H$13*Actuals!$F27,IF(Actuals!$C27='Project Parameters'!$B$7,'Project Parameters'!H$7*'Project Parameters'!H$13*Actuals!$F27,IF(Actuals!$C27='Project Parameters'!$B$8,'Project Parameters'!H$8*'Project Parameters'!H$13*Actuals!$F27,IF(Actuals!$C27='Project Parameters'!$B$9,'Project Parameters'!H$9*'Project Parameters'!H$13*Actuals!$F27,IF(Actuals!$C27='Project Parameters'!$B$10,'Project Parameters'!H$10*'Project Parameters'!H$13*Actuals!$F27,IF(Actuals!$C27='Project Parameters'!$B$11,'Project Parameters'!H$11*'Project Parameters'!H$13*Actuals!$F27,error))))))</f>
        <v>2625</v>
      </c>
      <c r="I26" s="16">
        <f>MONTH(Actuals!E27)</f>
        <v>12</v>
      </c>
      <c r="J26" s="9">
        <f t="shared" si="0"/>
        <v>94500</v>
      </c>
    </row>
    <row r="27" spans="2:10" ht="13.5" thickBot="1">
      <c r="B27" s="22" t="s">
        <v>20</v>
      </c>
      <c r="C27" s="78">
        <f>IF(Actuals!$C28='Project Parameters'!$B$6,'Project Parameters'!C$6*'Project Parameters'!C$13*Actuals!$F28,IF(Actuals!$C28='Project Parameters'!$B$7,'Project Parameters'!C$7*'Project Parameters'!C$13*Actuals!$F28,IF(Actuals!$C28='Project Parameters'!$B$8,'Project Parameters'!C$8*'Project Parameters'!C$13*Actuals!$F28,IF(Actuals!$C28='Project Parameters'!$B$9,'Project Parameters'!C$9*'Project Parameters'!C$13*Actuals!$F28,IF(Actuals!$C28='Project Parameters'!$B$10,'Project Parameters'!C$10*'Project Parameters'!C$13*Actuals!$F28,IF(Actuals!$C28='Project Parameters'!$B$11,'Project Parameters'!C$11*'Project Parameters'!C$13*Actuals!$F28,error))))))</f>
        <v>4500</v>
      </c>
      <c r="D27" s="78">
        <f>IF(Actuals!$C28='Project Parameters'!$B$6,'Project Parameters'!D$6*'Project Parameters'!D$13*Actuals!$F28,IF(Actuals!$C28='Project Parameters'!$B$7,'Project Parameters'!D$7*'Project Parameters'!D$13*Actuals!$F28,IF(Actuals!$C28='Project Parameters'!$B$8,'Project Parameters'!D$8*'Project Parameters'!D$13*Actuals!$F28,IF(Actuals!$C28='Project Parameters'!$B$9,'Project Parameters'!D$9*'Project Parameters'!D$13*Actuals!$F28,IF(Actuals!$C28='Project Parameters'!$B$10,'Project Parameters'!D$10*'Project Parameters'!D$13*Actuals!$F28,IF(Actuals!$C28='Project Parameters'!$B$11,'Project Parameters'!D$11*'Project Parameters'!D$13*Actuals!$F28,error))))))</f>
        <v>8100</v>
      </c>
      <c r="E27" s="78">
        <f>IF(Actuals!$C28='Project Parameters'!$B$6,'Project Parameters'!E$6*'Project Parameters'!E$13*Actuals!$F28,IF(Actuals!$C28='Project Parameters'!$B$7,'Project Parameters'!E$7*'Project Parameters'!E$13*Actuals!$F28,IF(Actuals!$C28='Project Parameters'!$B$8,'Project Parameters'!E$8*'Project Parameters'!E$13*Actuals!$F28,IF(Actuals!$C28='Project Parameters'!$B$9,'Project Parameters'!E$9*'Project Parameters'!E$13*Actuals!$F28,IF(Actuals!$C28='Project Parameters'!$B$10,'Project Parameters'!E$10*'Project Parameters'!E$13*Actuals!$F28,IF(Actuals!$C28='Project Parameters'!$B$11,'Project Parameters'!E$11*'Project Parameters'!E$13*Actuals!$F28,error))))))</f>
        <v>3600</v>
      </c>
      <c r="F27" s="78">
        <f>IF(Actuals!$C28='Project Parameters'!$B$6,'Project Parameters'!F$6*'Project Parameters'!F$13*Actuals!$F28,IF(Actuals!$C28='Project Parameters'!$B$7,'Project Parameters'!F$7*'Project Parameters'!F$13*Actuals!$F28,IF(Actuals!$C28='Project Parameters'!$B$8,'Project Parameters'!F$8*'Project Parameters'!F$13*Actuals!$F28,IF(Actuals!$C28='Project Parameters'!$B$9,'Project Parameters'!F$9*'Project Parameters'!F$13*Actuals!$F28,IF(Actuals!$C28='Project Parameters'!$B$10,'Project Parameters'!F$10*'Project Parameters'!F$13*Actuals!$F28,IF(Actuals!$C28='Project Parameters'!$B$11,'Project Parameters'!F$11*'Project Parameters'!F$13*Actuals!$F28,error))))))</f>
        <v>6300</v>
      </c>
      <c r="G27" s="78">
        <f>IF(Actuals!$C28='Project Parameters'!$B$6,'Project Parameters'!G$6*'Project Parameters'!G$13*Actuals!$F28,IF(Actuals!$C28='Project Parameters'!$B$7,'Project Parameters'!G$7*'Project Parameters'!G$13*Actuals!$F28,IF(Actuals!$C28='Project Parameters'!$B$8,'Project Parameters'!G$8*'Project Parameters'!G$13*Actuals!$F28,IF(Actuals!$C28='Project Parameters'!$B$9,'Project Parameters'!G$9*'Project Parameters'!G$13*Actuals!$F28,IF(Actuals!$C28='Project Parameters'!$B$10,'Project Parameters'!G$10*'Project Parameters'!G$13*Actuals!$F28,IF(Actuals!$C28='Project Parameters'!$B$11,'Project Parameters'!G$11*'Project Parameters'!G$13*Actuals!$F28,error))))))</f>
        <v>8100</v>
      </c>
      <c r="H27" s="79">
        <f>IF(Actuals!$C28='Project Parameters'!$B$6,'Project Parameters'!H$6*'Project Parameters'!H$13*Actuals!$F28,IF(Actuals!$C28='Project Parameters'!$B$7,'Project Parameters'!H$7*'Project Parameters'!H$13*Actuals!$F28,IF(Actuals!$C28='Project Parameters'!$B$8,'Project Parameters'!H$8*'Project Parameters'!H$13*Actuals!$F28,IF(Actuals!$C28='Project Parameters'!$B$9,'Project Parameters'!H$9*'Project Parameters'!H$13*Actuals!$F28,IF(Actuals!$C28='Project Parameters'!$B$10,'Project Parameters'!H$10*'Project Parameters'!H$13*Actuals!$F28,IF(Actuals!$C28='Project Parameters'!$B$11,'Project Parameters'!H$11*'Project Parameters'!H$13*Actuals!$F28,error))))))</f>
        <v>900</v>
      </c>
      <c r="I27" s="17">
        <f>MONTH(Actuals!E28)</f>
        <v>11</v>
      </c>
      <c r="J27" s="10">
        <f t="shared" si="0"/>
        <v>31500</v>
      </c>
    </row>
    <row r="28" spans="2:10" ht="12.75">
      <c r="B28" s="99" t="s">
        <v>24</v>
      </c>
      <c r="C28" s="100">
        <f aca="true" t="shared" si="1" ref="C28:J28">SUM(C6:C27)</f>
        <v>189125</v>
      </c>
      <c r="D28" s="100">
        <f t="shared" si="1"/>
        <v>307800</v>
      </c>
      <c r="E28" s="100">
        <f t="shared" si="1"/>
        <v>280000</v>
      </c>
      <c r="F28" s="100">
        <f t="shared" si="1"/>
        <v>292075</v>
      </c>
      <c r="G28" s="100">
        <f t="shared" si="1"/>
        <v>242250</v>
      </c>
      <c r="H28" s="100">
        <f t="shared" si="1"/>
        <v>37825</v>
      </c>
      <c r="I28" s="101"/>
      <c r="J28" s="102">
        <f t="shared" si="1"/>
        <v>1349075</v>
      </c>
    </row>
    <row r="29" spans="2:10" ht="13.5" thickBot="1">
      <c r="B29" s="103" t="s">
        <v>25</v>
      </c>
      <c r="C29" s="104">
        <f>C28/'Project Parameters'!C13</f>
        <v>756.5</v>
      </c>
      <c r="D29" s="105">
        <f>D28/'Project Parameters'!D13</f>
        <v>1368</v>
      </c>
      <c r="E29" s="105">
        <f>E28/'Project Parameters'!E13</f>
        <v>1400</v>
      </c>
      <c r="F29" s="105">
        <f>F28/'Project Parameters'!F13</f>
        <v>1669</v>
      </c>
      <c r="G29" s="105">
        <f>G28/'Project Parameters'!G13</f>
        <v>1615</v>
      </c>
      <c r="H29" s="105">
        <f>H28/'Project Parameters'!H13</f>
        <v>756.5</v>
      </c>
      <c r="I29" s="106"/>
      <c r="J29" s="107">
        <f>SUM(C29:H29)</f>
        <v>7565</v>
      </c>
    </row>
    <row r="30" ht="12.75">
      <c r="B30" s="14"/>
    </row>
  </sheetData>
  <printOptions/>
  <pageMargins left="0.75" right="0.75" top="1" bottom="1" header="0.5" footer="0.5"/>
  <pageSetup fitToHeight="1" fitToWidth="1" horizontalDpi="600" verticalDpi="600" orientation="landscape" scale="89" r:id="rId1"/>
  <ignoredErrors>
    <ignoredError sqref="C6:C27 D6:D26 D27:H27 E6:E26 F6:F26 G6:G26 H6:H26 B2" unlockedFormula="1"/>
    <ignoredError sqref="J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B1:P29"/>
  <sheetViews>
    <sheetView showGridLines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.28125" style="0" customWidth="1"/>
    <col min="2" max="2" width="27.00390625" style="0" customWidth="1"/>
    <col min="3" max="3" width="11.7109375" style="0" customWidth="1"/>
    <col min="4" max="4" width="13.421875" style="0" customWidth="1"/>
    <col min="5" max="5" width="11.28125" style="0" bestFit="1" customWidth="1"/>
    <col min="6" max="6" width="10.57421875" style="0" customWidth="1"/>
    <col min="7" max="7" width="10.140625" style="0" customWidth="1"/>
    <col min="8" max="8" width="10.57421875" style="0" customWidth="1"/>
    <col min="9" max="9" width="12.00390625" style="0" customWidth="1"/>
    <col min="10" max="10" width="11.28125" style="0" customWidth="1"/>
    <col min="11" max="11" width="10.00390625" style="0" customWidth="1"/>
    <col min="12" max="12" width="10.140625" style="0" customWidth="1"/>
    <col min="13" max="13" width="13.28125" style="0" customWidth="1"/>
    <col min="14" max="14" width="11.8515625" style="0" bestFit="1" customWidth="1"/>
    <col min="15" max="15" width="11.8515625" style="0" customWidth="1"/>
    <col min="16" max="16" width="11.7109375" style="0" customWidth="1"/>
  </cols>
  <sheetData>
    <row r="1" ht="15">
      <c r="B1" s="71" t="s">
        <v>56</v>
      </c>
    </row>
    <row r="2" ht="15">
      <c r="B2" s="18" t="str">
        <f>Actuals!B2</f>
        <v>Project Analysis for Business Consulting Firms</v>
      </c>
    </row>
    <row r="3" ht="15">
      <c r="B3" s="18" t="s">
        <v>0</v>
      </c>
    </row>
    <row r="4" ht="13.5" thickBot="1"/>
    <row r="5" spans="2:16" s="32" customFormat="1" ht="33" customHeight="1" thickBot="1">
      <c r="B5" s="27" t="s">
        <v>38</v>
      </c>
      <c r="C5" s="29" t="s">
        <v>42</v>
      </c>
      <c r="D5" s="60" t="s">
        <v>43</v>
      </c>
      <c r="E5" s="60" t="s">
        <v>44</v>
      </c>
      <c r="F5" s="60" t="s">
        <v>45</v>
      </c>
      <c r="G5" s="60" t="s">
        <v>46</v>
      </c>
      <c r="H5" s="60" t="s">
        <v>47</v>
      </c>
      <c r="I5" s="60" t="s">
        <v>48</v>
      </c>
      <c r="J5" s="60" t="s">
        <v>49</v>
      </c>
      <c r="K5" s="60" t="s">
        <v>50</v>
      </c>
      <c r="L5" s="60" t="s">
        <v>51</v>
      </c>
      <c r="M5" s="60" t="s">
        <v>52</v>
      </c>
      <c r="N5" s="60" t="s">
        <v>53</v>
      </c>
      <c r="O5" s="60" t="s">
        <v>54</v>
      </c>
      <c r="P5" s="59" t="s">
        <v>55</v>
      </c>
    </row>
    <row r="6" spans="2:16" ht="12.75">
      <c r="B6" s="3" t="s">
        <v>1</v>
      </c>
      <c r="C6" s="82">
        <f>MONTH(Actuals!E7)</f>
        <v>3</v>
      </c>
      <c r="D6" s="83">
        <f>'Actual Totals'!J6</f>
        <v>37500</v>
      </c>
      <c r="E6" s="84">
        <f>IF($C6=1,$D6,0)</f>
        <v>0</v>
      </c>
      <c r="F6" s="84">
        <f>IF($C6=2,$D6,0)</f>
        <v>0</v>
      </c>
      <c r="G6" s="84">
        <f>IF($C6=3,$D6,0)</f>
        <v>37500</v>
      </c>
      <c r="H6" s="84">
        <f>IF($C6=4,$D6,0)</f>
        <v>0</v>
      </c>
      <c r="I6" s="84">
        <f>IF($C6=5,$D6,0)</f>
        <v>0</v>
      </c>
      <c r="J6" s="84">
        <f>IF($C6=6,$D6,0)</f>
        <v>0</v>
      </c>
      <c r="K6" s="84">
        <f>IF($C6=7,$D6,0)</f>
        <v>0</v>
      </c>
      <c r="L6" s="84">
        <f>IF($C6=8,$D6,0)</f>
        <v>0</v>
      </c>
      <c r="M6" s="84">
        <f>IF($C6=9,$D6,0)</f>
        <v>0</v>
      </c>
      <c r="N6" s="84">
        <f>IF($C6=10,$D6,0)</f>
        <v>0</v>
      </c>
      <c r="O6" s="84">
        <f>IF($C6=11,$D6,0)</f>
        <v>0</v>
      </c>
      <c r="P6" s="85">
        <f>IF($C6=12,$D6,0)</f>
        <v>0</v>
      </c>
    </row>
    <row r="7" spans="2:16" ht="12.75">
      <c r="B7" s="22" t="s">
        <v>2</v>
      </c>
      <c r="C7" s="82">
        <f>MONTH(Actuals!E8)</f>
        <v>2</v>
      </c>
      <c r="D7" s="86">
        <f>'Actual Totals'!J7</f>
        <v>70000</v>
      </c>
      <c r="E7" s="87">
        <f aca="true" t="shared" si="0" ref="E7:E27">IF($C7=1,$D7,0)</f>
        <v>0</v>
      </c>
      <c r="F7" s="87">
        <f aca="true" t="shared" si="1" ref="F7:F27">IF($C7=2,$D7,0)</f>
        <v>70000</v>
      </c>
      <c r="G7" s="87">
        <f aca="true" t="shared" si="2" ref="G7:G27">IF($C7=3,$D7,0)</f>
        <v>0</v>
      </c>
      <c r="H7" s="87">
        <f aca="true" t="shared" si="3" ref="H7:H27">IF($C7=4,$D7,0)</f>
        <v>0</v>
      </c>
      <c r="I7" s="87">
        <f aca="true" t="shared" si="4" ref="I7:I27">IF($C7=5,$D7,0)</f>
        <v>0</v>
      </c>
      <c r="J7" s="87">
        <f aca="true" t="shared" si="5" ref="J7:J27">IF($C7=6,$D7,0)</f>
        <v>0</v>
      </c>
      <c r="K7" s="87">
        <f aca="true" t="shared" si="6" ref="K7:K27">IF($C7=7,$D7,0)</f>
        <v>0</v>
      </c>
      <c r="L7" s="87">
        <f aca="true" t="shared" si="7" ref="L7:L27">IF($C7=8,$D7,0)</f>
        <v>0</v>
      </c>
      <c r="M7" s="87">
        <f aca="true" t="shared" si="8" ref="M7:M27">IF($C7=9,$D7,0)</f>
        <v>0</v>
      </c>
      <c r="N7" s="87">
        <f aca="true" t="shared" si="9" ref="N7:N27">IF($C7=10,$D7,0)</f>
        <v>0</v>
      </c>
      <c r="O7" s="87">
        <f aca="true" t="shared" si="10" ref="O7:O27">IF($C7=11,$D7,0)</f>
        <v>0</v>
      </c>
      <c r="P7" s="88">
        <f aca="true" t="shared" si="11" ref="P7:P27">IF($C7=12,$D7,0)</f>
        <v>0</v>
      </c>
    </row>
    <row r="8" spans="2:16" ht="12.75">
      <c r="B8" s="4" t="s">
        <v>58</v>
      </c>
      <c r="C8" s="82">
        <f>MONTH(Actuals!E9)</f>
        <v>4</v>
      </c>
      <c r="D8" s="86">
        <f>'Actual Totals'!J8</f>
        <v>87500</v>
      </c>
      <c r="E8" s="87">
        <f t="shared" si="0"/>
        <v>0</v>
      </c>
      <c r="F8" s="87">
        <f t="shared" si="1"/>
        <v>0</v>
      </c>
      <c r="G8" s="87">
        <f t="shared" si="2"/>
        <v>0</v>
      </c>
      <c r="H8" s="87">
        <f t="shared" si="3"/>
        <v>87500</v>
      </c>
      <c r="I8" s="87">
        <f t="shared" si="4"/>
        <v>0</v>
      </c>
      <c r="J8" s="87">
        <f t="shared" si="5"/>
        <v>0</v>
      </c>
      <c r="K8" s="87">
        <f t="shared" si="6"/>
        <v>0</v>
      </c>
      <c r="L8" s="87">
        <f t="shared" si="7"/>
        <v>0</v>
      </c>
      <c r="M8" s="87">
        <f t="shared" si="8"/>
        <v>0</v>
      </c>
      <c r="N8" s="87">
        <f t="shared" si="9"/>
        <v>0</v>
      </c>
      <c r="O8" s="87">
        <f t="shared" si="10"/>
        <v>0</v>
      </c>
      <c r="P8" s="88">
        <f t="shared" si="11"/>
        <v>0</v>
      </c>
    </row>
    <row r="9" spans="2:16" ht="12.75">
      <c r="B9" s="22" t="s">
        <v>3</v>
      </c>
      <c r="C9" s="82">
        <f>MONTH(Actuals!E10)</f>
        <v>4</v>
      </c>
      <c r="D9" s="86">
        <f>'Actual Totals'!J9</f>
        <v>27000</v>
      </c>
      <c r="E9" s="87">
        <f t="shared" si="0"/>
        <v>0</v>
      </c>
      <c r="F9" s="87">
        <f t="shared" si="1"/>
        <v>0</v>
      </c>
      <c r="G9" s="87">
        <f t="shared" si="2"/>
        <v>0</v>
      </c>
      <c r="H9" s="87">
        <f t="shared" si="3"/>
        <v>27000</v>
      </c>
      <c r="I9" s="87">
        <f t="shared" si="4"/>
        <v>0</v>
      </c>
      <c r="J9" s="87">
        <f t="shared" si="5"/>
        <v>0</v>
      </c>
      <c r="K9" s="87">
        <f t="shared" si="6"/>
        <v>0</v>
      </c>
      <c r="L9" s="87">
        <f t="shared" si="7"/>
        <v>0</v>
      </c>
      <c r="M9" s="87">
        <f t="shared" si="8"/>
        <v>0</v>
      </c>
      <c r="N9" s="87">
        <f t="shared" si="9"/>
        <v>0</v>
      </c>
      <c r="O9" s="87">
        <f t="shared" si="10"/>
        <v>0</v>
      </c>
      <c r="P9" s="88">
        <f t="shared" si="11"/>
        <v>0</v>
      </c>
    </row>
    <row r="10" spans="2:16" ht="12.75">
      <c r="B10" s="4" t="s">
        <v>4</v>
      </c>
      <c r="C10" s="82">
        <f>MONTH(Actuals!E11)</f>
        <v>3</v>
      </c>
      <c r="D10" s="86">
        <f>'Actual Totals'!J10</f>
        <v>43750</v>
      </c>
      <c r="E10" s="87">
        <f t="shared" si="0"/>
        <v>0</v>
      </c>
      <c r="F10" s="87">
        <f t="shared" si="1"/>
        <v>0</v>
      </c>
      <c r="G10" s="87">
        <f t="shared" si="2"/>
        <v>43750</v>
      </c>
      <c r="H10" s="87">
        <f t="shared" si="3"/>
        <v>0</v>
      </c>
      <c r="I10" s="87">
        <f t="shared" si="4"/>
        <v>0</v>
      </c>
      <c r="J10" s="87">
        <f t="shared" si="5"/>
        <v>0</v>
      </c>
      <c r="K10" s="87">
        <f t="shared" si="6"/>
        <v>0</v>
      </c>
      <c r="L10" s="87">
        <f t="shared" si="7"/>
        <v>0</v>
      </c>
      <c r="M10" s="87">
        <f t="shared" si="8"/>
        <v>0</v>
      </c>
      <c r="N10" s="87">
        <f t="shared" si="9"/>
        <v>0</v>
      </c>
      <c r="O10" s="87">
        <f t="shared" si="10"/>
        <v>0</v>
      </c>
      <c r="P10" s="88">
        <f t="shared" si="11"/>
        <v>0</v>
      </c>
    </row>
    <row r="11" spans="2:16" ht="12.75">
      <c r="B11" s="22" t="s">
        <v>5</v>
      </c>
      <c r="C11" s="82">
        <f>MONTH(Actuals!E12)</f>
        <v>4</v>
      </c>
      <c r="D11" s="86">
        <f>'Actual Totals'!J11</f>
        <v>54000</v>
      </c>
      <c r="E11" s="87">
        <f t="shared" si="0"/>
        <v>0</v>
      </c>
      <c r="F11" s="87">
        <f t="shared" si="1"/>
        <v>0</v>
      </c>
      <c r="G11" s="87">
        <f t="shared" si="2"/>
        <v>0</v>
      </c>
      <c r="H11" s="87">
        <f t="shared" si="3"/>
        <v>54000</v>
      </c>
      <c r="I11" s="87">
        <f t="shared" si="4"/>
        <v>0</v>
      </c>
      <c r="J11" s="87">
        <f t="shared" si="5"/>
        <v>0</v>
      </c>
      <c r="K11" s="87">
        <f t="shared" si="6"/>
        <v>0</v>
      </c>
      <c r="L11" s="87">
        <f t="shared" si="7"/>
        <v>0</v>
      </c>
      <c r="M11" s="87">
        <f t="shared" si="8"/>
        <v>0</v>
      </c>
      <c r="N11" s="87">
        <f t="shared" si="9"/>
        <v>0</v>
      </c>
      <c r="O11" s="87">
        <f t="shared" si="10"/>
        <v>0</v>
      </c>
      <c r="P11" s="88">
        <f t="shared" si="11"/>
        <v>0</v>
      </c>
    </row>
    <row r="12" spans="2:16" ht="12.75">
      <c r="B12" s="4" t="s">
        <v>6</v>
      </c>
      <c r="C12" s="82">
        <f>MONTH(Actuals!E13)</f>
        <v>4</v>
      </c>
      <c r="D12" s="86">
        <f>'Actual Totals'!J12</f>
        <v>91250</v>
      </c>
      <c r="E12" s="87">
        <f t="shared" si="0"/>
        <v>0</v>
      </c>
      <c r="F12" s="87">
        <f t="shared" si="1"/>
        <v>0</v>
      </c>
      <c r="G12" s="87">
        <f t="shared" si="2"/>
        <v>0</v>
      </c>
      <c r="H12" s="87">
        <f t="shared" si="3"/>
        <v>91250</v>
      </c>
      <c r="I12" s="87">
        <f t="shared" si="4"/>
        <v>0</v>
      </c>
      <c r="J12" s="87">
        <f t="shared" si="5"/>
        <v>0</v>
      </c>
      <c r="K12" s="87">
        <f t="shared" si="6"/>
        <v>0</v>
      </c>
      <c r="L12" s="87">
        <f t="shared" si="7"/>
        <v>0</v>
      </c>
      <c r="M12" s="87">
        <f t="shared" si="8"/>
        <v>0</v>
      </c>
      <c r="N12" s="87">
        <f t="shared" si="9"/>
        <v>0</v>
      </c>
      <c r="O12" s="87">
        <f t="shared" si="10"/>
        <v>0</v>
      </c>
      <c r="P12" s="88">
        <f t="shared" si="11"/>
        <v>0</v>
      </c>
    </row>
    <row r="13" spans="2:16" ht="12.75">
      <c r="B13" s="22" t="s">
        <v>7</v>
      </c>
      <c r="C13" s="82">
        <f>MONTH(Actuals!E14)</f>
        <v>5</v>
      </c>
      <c r="D13" s="86">
        <f>'Actual Totals'!J13</f>
        <v>131250</v>
      </c>
      <c r="E13" s="87">
        <f t="shared" si="0"/>
        <v>0</v>
      </c>
      <c r="F13" s="87">
        <f t="shared" si="1"/>
        <v>0</v>
      </c>
      <c r="G13" s="87">
        <f t="shared" si="2"/>
        <v>0</v>
      </c>
      <c r="H13" s="87">
        <f t="shared" si="3"/>
        <v>0</v>
      </c>
      <c r="I13" s="87">
        <f t="shared" si="4"/>
        <v>131250</v>
      </c>
      <c r="J13" s="87">
        <f t="shared" si="5"/>
        <v>0</v>
      </c>
      <c r="K13" s="87">
        <f t="shared" si="6"/>
        <v>0</v>
      </c>
      <c r="L13" s="87">
        <f t="shared" si="7"/>
        <v>0</v>
      </c>
      <c r="M13" s="87">
        <f t="shared" si="8"/>
        <v>0</v>
      </c>
      <c r="N13" s="87">
        <f t="shared" si="9"/>
        <v>0</v>
      </c>
      <c r="O13" s="87">
        <f t="shared" si="10"/>
        <v>0</v>
      </c>
      <c r="P13" s="88">
        <f t="shared" si="11"/>
        <v>0</v>
      </c>
    </row>
    <row r="14" spans="2:16" ht="12.75">
      <c r="B14" s="4" t="s">
        <v>8</v>
      </c>
      <c r="C14" s="82">
        <f>MONTH(Actuals!E15)</f>
        <v>6</v>
      </c>
      <c r="D14" s="86">
        <f>'Actual Totals'!J14</f>
        <v>81000</v>
      </c>
      <c r="E14" s="87">
        <f t="shared" si="0"/>
        <v>0</v>
      </c>
      <c r="F14" s="87">
        <f t="shared" si="1"/>
        <v>0</v>
      </c>
      <c r="G14" s="87">
        <f t="shared" si="2"/>
        <v>0</v>
      </c>
      <c r="H14" s="87">
        <f t="shared" si="3"/>
        <v>0</v>
      </c>
      <c r="I14" s="87">
        <f t="shared" si="4"/>
        <v>0</v>
      </c>
      <c r="J14" s="87">
        <f t="shared" si="5"/>
        <v>81000</v>
      </c>
      <c r="K14" s="87">
        <f t="shared" si="6"/>
        <v>0</v>
      </c>
      <c r="L14" s="87">
        <f t="shared" si="7"/>
        <v>0</v>
      </c>
      <c r="M14" s="87">
        <f t="shared" si="8"/>
        <v>0</v>
      </c>
      <c r="N14" s="87">
        <f t="shared" si="9"/>
        <v>0</v>
      </c>
      <c r="O14" s="87">
        <f t="shared" si="10"/>
        <v>0</v>
      </c>
      <c r="P14" s="88">
        <f t="shared" si="11"/>
        <v>0</v>
      </c>
    </row>
    <row r="15" spans="2:16" ht="12.75">
      <c r="B15" s="22" t="s">
        <v>59</v>
      </c>
      <c r="C15" s="82">
        <f>MONTH(Actuals!E16)</f>
        <v>7</v>
      </c>
      <c r="D15" s="86">
        <f>'Actual Totals'!J15</f>
        <v>43750</v>
      </c>
      <c r="E15" s="87">
        <f t="shared" si="0"/>
        <v>0</v>
      </c>
      <c r="F15" s="87">
        <f t="shared" si="1"/>
        <v>0</v>
      </c>
      <c r="G15" s="87">
        <f t="shared" si="2"/>
        <v>0</v>
      </c>
      <c r="H15" s="87">
        <f t="shared" si="3"/>
        <v>0</v>
      </c>
      <c r="I15" s="87">
        <f t="shared" si="4"/>
        <v>0</v>
      </c>
      <c r="J15" s="87">
        <f t="shared" si="5"/>
        <v>0</v>
      </c>
      <c r="K15" s="87">
        <f t="shared" si="6"/>
        <v>43750</v>
      </c>
      <c r="L15" s="87">
        <f t="shared" si="7"/>
        <v>0</v>
      </c>
      <c r="M15" s="87">
        <f t="shared" si="8"/>
        <v>0</v>
      </c>
      <c r="N15" s="87">
        <f t="shared" si="9"/>
        <v>0</v>
      </c>
      <c r="O15" s="87">
        <f t="shared" si="10"/>
        <v>0</v>
      </c>
      <c r="P15" s="88">
        <f t="shared" si="11"/>
        <v>0</v>
      </c>
    </row>
    <row r="16" spans="2:16" ht="12.75">
      <c r="B16" s="4" t="s">
        <v>9</v>
      </c>
      <c r="C16" s="82">
        <f>MONTH(Actuals!E17)</f>
        <v>8</v>
      </c>
      <c r="D16" s="86">
        <f>'Actual Totals'!J16</f>
        <v>35000</v>
      </c>
      <c r="E16" s="87">
        <f t="shared" si="0"/>
        <v>0</v>
      </c>
      <c r="F16" s="87">
        <f t="shared" si="1"/>
        <v>0</v>
      </c>
      <c r="G16" s="87">
        <f t="shared" si="2"/>
        <v>0</v>
      </c>
      <c r="H16" s="87">
        <f t="shared" si="3"/>
        <v>0</v>
      </c>
      <c r="I16" s="87">
        <f t="shared" si="4"/>
        <v>0</v>
      </c>
      <c r="J16" s="87">
        <f t="shared" si="5"/>
        <v>0</v>
      </c>
      <c r="K16" s="87">
        <f t="shared" si="6"/>
        <v>0</v>
      </c>
      <c r="L16" s="87">
        <f t="shared" si="7"/>
        <v>35000</v>
      </c>
      <c r="M16" s="87">
        <f t="shared" si="8"/>
        <v>0</v>
      </c>
      <c r="N16" s="87">
        <f t="shared" si="9"/>
        <v>0</v>
      </c>
      <c r="O16" s="87">
        <f t="shared" si="10"/>
        <v>0</v>
      </c>
      <c r="P16" s="88">
        <f t="shared" si="11"/>
        <v>0</v>
      </c>
    </row>
    <row r="17" spans="2:16" ht="12.75">
      <c r="B17" s="22" t="s">
        <v>10</v>
      </c>
      <c r="C17" s="82">
        <f>MONTH(Actuals!E18)</f>
        <v>8</v>
      </c>
      <c r="D17" s="86">
        <f>'Actual Totals'!J17</f>
        <v>32400</v>
      </c>
      <c r="E17" s="87">
        <f t="shared" si="0"/>
        <v>0</v>
      </c>
      <c r="F17" s="87">
        <f t="shared" si="1"/>
        <v>0</v>
      </c>
      <c r="G17" s="87">
        <f t="shared" si="2"/>
        <v>0</v>
      </c>
      <c r="H17" s="87">
        <f t="shared" si="3"/>
        <v>0</v>
      </c>
      <c r="I17" s="87">
        <f t="shared" si="4"/>
        <v>0</v>
      </c>
      <c r="J17" s="87">
        <f t="shared" si="5"/>
        <v>0</v>
      </c>
      <c r="K17" s="87">
        <f t="shared" si="6"/>
        <v>0</v>
      </c>
      <c r="L17" s="87">
        <f t="shared" si="7"/>
        <v>32400</v>
      </c>
      <c r="M17" s="87">
        <f t="shared" si="8"/>
        <v>0</v>
      </c>
      <c r="N17" s="87">
        <f t="shared" si="9"/>
        <v>0</v>
      </c>
      <c r="O17" s="87">
        <f t="shared" si="10"/>
        <v>0</v>
      </c>
      <c r="P17" s="88">
        <f t="shared" si="11"/>
        <v>0</v>
      </c>
    </row>
    <row r="18" spans="2:16" ht="12.75">
      <c r="B18" s="4" t="s">
        <v>11</v>
      </c>
      <c r="C18" s="82">
        <f>MONTH(Actuals!E19)</f>
        <v>8</v>
      </c>
      <c r="D18" s="86">
        <f>'Actual Totals'!J18</f>
        <v>43750</v>
      </c>
      <c r="E18" s="87">
        <f t="shared" si="0"/>
        <v>0</v>
      </c>
      <c r="F18" s="87">
        <f t="shared" si="1"/>
        <v>0</v>
      </c>
      <c r="G18" s="87">
        <f t="shared" si="2"/>
        <v>0</v>
      </c>
      <c r="H18" s="87">
        <f t="shared" si="3"/>
        <v>0</v>
      </c>
      <c r="I18" s="87">
        <f t="shared" si="4"/>
        <v>0</v>
      </c>
      <c r="J18" s="87">
        <f t="shared" si="5"/>
        <v>0</v>
      </c>
      <c r="K18" s="87">
        <f t="shared" si="6"/>
        <v>0</v>
      </c>
      <c r="L18" s="87">
        <f t="shared" si="7"/>
        <v>43750</v>
      </c>
      <c r="M18" s="87">
        <f t="shared" si="8"/>
        <v>0</v>
      </c>
      <c r="N18" s="87">
        <f t="shared" si="9"/>
        <v>0</v>
      </c>
      <c r="O18" s="87">
        <f t="shared" si="10"/>
        <v>0</v>
      </c>
      <c r="P18" s="88">
        <f t="shared" si="11"/>
        <v>0</v>
      </c>
    </row>
    <row r="19" spans="2:16" ht="12.75">
      <c r="B19" s="22" t="s">
        <v>12</v>
      </c>
      <c r="C19" s="82">
        <f>MONTH(Actuals!E20)</f>
        <v>9</v>
      </c>
      <c r="D19" s="86">
        <f>'Actual Totals'!J19</f>
        <v>43200</v>
      </c>
      <c r="E19" s="87">
        <f t="shared" si="0"/>
        <v>0</v>
      </c>
      <c r="F19" s="87">
        <f t="shared" si="1"/>
        <v>0</v>
      </c>
      <c r="G19" s="87">
        <f t="shared" si="2"/>
        <v>0</v>
      </c>
      <c r="H19" s="87">
        <f t="shared" si="3"/>
        <v>0</v>
      </c>
      <c r="I19" s="87">
        <f t="shared" si="4"/>
        <v>0</v>
      </c>
      <c r="J19" s="87">
        <f t="shared" si="5"/>
        <v>0</v>
      </c>
      <c r="K19" s="87">
        <f t="shared" si="6"/>
        <v>0</v>
      </c>
      <c r="L19" s="87">
        <f t="shared" si="7"/>
        <v>0</v>
      </c>
      <c r="M19" s="87">
        <f t="shared" si="8"/>
        <v>43200</v>
      </c>
      <c r="N19" s="87">
        <f t="shared" si="9"/>
        <v>0</v>
      </c>
      <c r="O19" s="87">
        <f t="shared" si="10"/>
        <v>0</v>
      </c>
      <c r="P19" s="88">
        <f t="shared" si="11"/>
        <v>0</v>
      </c>
    </row>
    <row r="20" spans="2:16" ht="12.75">
      <c r="B20" s="4" t="s">
        <v>13</v>
      </c>
      <c r="C20" s="82">
        <f>MONTH(Actuals!E21)</f>
        <v>9</v>
      </c>
      <c r="D20" s="86">
        <f>'Actual Totals'!J20</f>
        <v>57600</v>
      </c>
      <c r="E20" s="87">
        <f t="shared" si="0"/>
        <v>0</v>
      </c>
      <c r="F20" s="87">
        <f t="shared" si="1"/>
        <v>0</v>
      </c>
      <c r="G20" s="87">
        <f t="shared" si="2"/>
        <v>0</v>
      </c>
      <c r="H20" s="87">
        <f t="shared" si="3"/>
        <v>0</v>
      </c>
      <c r="I20" s="87">
        <f t="shared" si="4"/>
        <v>0</v>
      </c>
      <c r="J20" s="87">
        <f t="shared" si="5"/>
        <v>0</v>
      </c>
      <c r="K20" s="87">
        <f t="shared" si="6"/>
        <v>0</v>
      </c>
      <c r="L20" s="87">
        <f t="shared" si="7"/>
        <v>0</v>
      </c>
      <c r="M20" s="87">
        <f t="shared" si="8"/>
        <v>57600</v>
      </c>
      <c r="N20" s="87">
        <f t="shared" si="9"/>
        <v>0</v>
      </c>
      <c r="O20" s="87">
        <f t="shared" si="10"/>
        <v>0</v>
      </c>
      <c r="P20" s="88">
        <f t="shared" si="11"/>
        <v>0</v>
      </c>
    </row>
    <row r="21" spans="2:16" ht="12.75">
      <c r="B21" s="22" t="s">
        <v>14</v>
      </c>
      <c r="C21" s="82">
        <f>MONTH(Actuals!E22)</f>
        <v>10</v>
      </c>
      <c r="D21" s="86">
        <f>'Actual Totals'!J21</f>
        <v>96250</v>
      </c>
      <c r="E21" s="87">
        <f t="shared" si="0"/>
        <v>0</v>
      </c>
      <c r="F21" s="87">
        <f t="shared" si="1"/>
        <v>0</v>
      </c>
      <c r="G21" s="87">
        <f t="shared" si="2"/>
        <v>0</v>
      </c>
      <c r="H21" s="87">
        <f t="shared" si="3"/>
        <v>0</v>
      </c>
      <c r="I21" s="87">
        <f t="shared" si="4"/>
        <v>0</v>
      </c>
      <c r="J21" s="87">
        <f t="shared" si="5"/>
        <v>0</v>
      </c>
      <c r="K21" s="87">
        <f t="shared" si="6"/>
        <v>0</v>
      </c>
      <c r="L21" s="87">
        <f t="shared" si="7"/>
        <v>0</v>
      </c>
      <c r="M21" s="87">
        <f t="shared" si="8"/>
        <v>0</v>
      </c>
      <c r="N21" s="87">
        <f t="shared" si="9"/>
        <v>96250</v>
      </c>
      <c r="O21" s="87">
        <f t="shared" si="10"/>
        <v>0</v>
      </c>
      <c r="P21" s="88">
        <f t="shared" si="11"/>
        <v>0</v>
      </c>
    </row>
    <row r="22" spans="2:16" ht="12.75">
      <c r="B22" s="4" t="s">
        <v>15</v>
      </c>
      <c r="C22" s="82">
        <f>MONTH(Actuals!E23)</f>
        <v>10</v>
      </c>
      <c r="D22" s="86">
        <f>'Actual Totals'!J22</f>
        <v>63875</v>
      </c>
      <c r="E22" s="87">
        <f t="shared" si="0"/>
        <v>0</v>
      </c>
      <c r="F22" s="87">
        <f t="shared" si="1"/>
        <v>0</v>
      </c>
      <c r="G22" s="87">
        <f t="shared" si="2"/>
        <v>0</v>
      </c>
      <c r="H22" s="87">
        <f t="shared" si="3"/>
        <v>0</v>
      </c>
      <c r="I22" s="87">
        <f t="shared" si="4"/>
        <v>0</v>
      </c>
      <c r="J22" s="87">
        <f t="shared" si="5"/>
        <v>0</v>
      </c>
      <c r="K22" s="87">
        <f t="shared" si="6"/>
        <v>0</v>
      </c>
      <c r="L22" s="87">
        <f t="shared" si="7"/>
        <v>0</v>
      </c>
      <c r="M22" s="87">
        <f t="shared" si="8"/>
        <v>0</v>
      </c>
      <c r="N22" s="87">
        <f t="shared" si="9"/>
        <v>63875</v>
      </c>
      <c r="O22" s="87">
        <f t="shared" si="10"/>
        <v>0</v>
      </c>
      <c r="P22" s="88">
        <f t="shared" si="11"/>
        <v>0</v>
      </c>
    </row>
    <row r="23" spans="2:16" ht="12.75">
      <c r="B23" s="22" t="s">
        <v>16</v>
      </c>
      <c r="C23" s="82">
        <f>MONTH(Actuals!E24)</f>
        <v>11</v>
      </c>
      <c r="D23" s="86">
        <f>'Actual Totals'!J23</f>
        <v>37500</v>
      </c>
      <c r="E23" s="87">
        <f t="shared" si="0"/>
        <v>0</v>
      </c>
      <c r="F23" s="87">
        <f t="shared" si="1"/>
        <v>0</v>
      </c>
      <c r="G23" s="87">
        <f t="shared" si="2"/>
        <v>0</v>
      </c>
      <c r="H23" s="87">
        <f t="shared" si="3"/>
        <v>0</v>
      </c>
      <c r="I23" s="87">
        <f t="shared" si="4"/>
        <v>0</v>
      </c>
      <c r="J23" s="87">
        <f t="shared" si="5"/>
        <v>0</v>
      </c>
      <c r="K23" s="87">
        <f t="shared" si="6"/>
        <v>0</v>
      </c>
      <c r="L23" s="87">
        <f t="shared" si="7"/>
        <v>0</v>
      </c>
      <c r="M23" s="87">
        <f t="shared" si="8"/>
        <v>0</v>
      </c>
      <c r="N23" s="87">
        <f t="shared" si="9"/>
        <v>0</v>
      </c>
      <c r="O23" s="87">
        <f t="shared" si="10"/>
        <v>37500</v>
      </c>
      <c r="P23" s="88">
        <f t="shared" si="11"/>
        <v>0</v>
      </c>
    </row>
    <row r="24" spans="2:16" ht="12.75">
      <c r="B24" s="4" t="s">
        <v>17</v>
      </c>
      <c r="C24" s="82">
        <f>MONTH(Actuals!E25)</f>
        <v>11</v>
      </c>
      <c r="D24" s="86">
        <f>'Actual Totals'!J24</f>
        <v>38500</v>
      </c>
      <c r="E24" s="87">
        <f t="shared" si="0"/>
        <v>0</v>
      </c>
      <c r="F24" s="87">
        <f t="shared" si="1"/>
        <v>0</v>
      </c>
      <c r="G24" s="87">
        <f t="shared" si="2"/>
        <v>0</v>
      </c>
      <c r="H24" s="87">
        <f t="shared" si="3"/>
        <v>0</v>
      </c>
      <c r="I24" s="87">
        <f t="shared" si="4"/>
        <v>0</v>
      </c>
      <c r="J24" s="87">
        <f t="shared" si="5"/>
        <v>0</v>
      </c>
      <c r="K24" s="87">
        <f t="shared" si="6"/>
        <v>0</v>
      </c>
      <c r="L24" s="87">
        <f t="shared" si="7"/>
        <v>0</v>
      </c>
      <c r="M24" s="87">
        <f t="shared" si="8"/>
        <v>0</v>
      </c>
      <c r="N24" s="87">
        <f t="shared" si="9"/>
        <v>0</v>
      </c>
      <c r="O24" s="87">
        <f t="shared" si="10"/>
        <v>38500</v>
      </c>
      <c r="P24" s="88">
        <f t="shared" si="11"/>
        <v>0</v>
      </c>
    </row>
    <row r="25" spans="2:16" ht="12.75">
      <c r="B25" s="22" t="s">
        <v>18</v>
      </c>
      <c r="C25" s="82">
        <f>MONTH(Actuals!E26)</f>
        <v>12</v>
      </c>
      <c r="D25" s="86">
        <f>'Actual Totals'!J25</f>
        <v>108000</v>
      </c>
      <c r="E25" s="87">
        <f t="shared" si="0"/>
        <v>0</v>
      </c>
      <c r="F25" s="87">
        <f t="shared" si="1"/>
        <v>0</v>
      </c>
      <c r="G25" s="87">
        <f t="shared" si="2"/>
        <v>0</v>
      </c>
      <c r="H25" s="87">
        <f t="shared" si="3"/>
        <v>0</v>
      </c>
      <c r="I25" s="87">
        <f t="shared" si="4"/>
        <v>0</v>
      </c>
      <c r="J25" s="87">
        <f t="shared" si="5"/>
        <v>0</v>
      </c>
      <c r="K25" s="87">
        <f t="shared" si="6"/>
        <v>0</v>
      </c>
      <c r="L25" s="87">
        <f t="shared" si="7"/>
        <v>0</v>
      </c>
      <c r="M25" s="87">
        <f t="shared" si="8"/>
        <v>0</v>
      </c>
      <c r="N25" s="87">
        <f t="shared" si="9"/>
        <v>0</v>
      </c>
      <c r="O25" s="87">
        <f t="shared" si="10"/>
        <v>0</v>
      </c>
      <c r="P25" s="88">
        <f t="shared" si="11"/>
        <v>108000</v>
      </c>
    </row>
    <row r="26" spans="2:16" ht="12.75">
      <c r="B26" s="4" t="s">
        <v>19</v>
      </c>
      <c r="C26" s="82">
        <f>MONTH(Actuals!E27)</f>
        <v>12</v>
      </c>
      <c r="D26" s="86">
        <f>'Actual Totals'!J26</f>
        <v>94500</v>
      </c>
      <c r="E26" s="87">
        <f t="shared" si="0"/>
        <v>0</v>
      </c>
      <c r="F26" s="87">
        <f t="shared" si="1"/>
        <v>0</v>
      </c>
      <c r="G26" s="87">
        <f t="shared" si="2"/>
        <v>0</v>
      </c>
      <c r="H26" s="87">
        <f t="shared" si="3"/>
        <v>0</v>
      </c>
      <c r="I26" s="87">
        <f t="shared" si="4"/>
        <v>0</v>
      </c>
      <c r="J26" s="87">
        <f t="shared" si="5"/>
        <v>0</v>
      </c>
      <c r="K26" s="87">
        <f t="shared" si="6"/>
        <v>0</v>
      </c>
      <c r="L26" s="87">
        <f t="shared" si="7"/>
        <v>0</v>
      </c>
      <c r="M26" s="87">
        <f t="shared" si="8"/>
        <v>0</v>
      </c>
      <c r="N26" s="87">
        <f t="shared" si="9"/>
        <v>0</v>
      </c>
      <c r="O26" s="87">
        <f t="shared" si="10"/>
        <v>0</v>
      </c>
      <c r="P26" s="88">
        <f t="shared" si="11"/>
        <v>94500</v>
      </c>
    </row>
    <row r="27" spans="2:16" ht="13.5" thickBot="1">
      <c r="B27" s="38" t="s">
        <v>20</v>
      </c>
      <c r="C27" s="82">
        <f>MONTH(Actuals!E28)</f>
        <v>11</v>
      </c>
      <c r="D27" s="89">
        <f>'Actual Totals'!J27</f>
        <v>31500</v>
      </c>
      <c r="E27" s="90">
        <f t="shared" si="0"/>
        <v>0</v>
      </c>
      <c r="F27" s="90">
        <f t="shared" si="1"/>
        <v>0</v>
      </c>
      <c r="G27" s="90">
        <f t="shared" si="2"/>
        <v>0</v>
      </c>
      <c r="H27" s="90">
        <f t="shared" si="3"/>
        <v>0</v>
      </c>
      <c r="I27" s="90">
        <f t="shared" si="4"/>
        <v>0</v>
      </c>
      <c r="J27" s="90">
        <f t="shared" si="5"/>
        <v>0</v>
      </c>
      <c r="K27" s="90">
        <f t="shared" si="6"/>
        <v>0</v>
      </c>
      <c r="L27" s="90">
        <f t="shared" si="7"/>
        <v>0</v>
      </c>
      <c r="M27" s="90">
        <f t="shared" si="8"/>
        <v>0</v>
      </c>
      <c r="N27" s="90">
        <f t="shared" si="9"/>
        <v>0</v>
      </c>
      <c r="O27" s="90">
        <f t="shared" si="10"/>
        <v>31500</v>
      </c>
      <c r="P27" s="91">
        <f t="shared" si="11"/>
        <v>0</v>
      </c>
    </row>
    <row r="28" spans="2:16" ht="12.75">
      <c r="B28" s="80" t="s">
        <v>26</v>
      </c>
      <c r="C28" s="92"/>
      <c r="D28" s="93">
        <f>SUM(D6:D27)</f>
        <v>1349075</v>
      </c>
      <c r="E28" s="93">
        <f aca="true" t="shared" si="12" ref="E28:P28">SUM(E6:E27)</f>
        <v>0</v>
      </c>
      <c r="F28" s="93">
        <f t="shared" si="12"/>
        <v>70000</v>
      </c>
      <c r="G28" s="93">
        <f t="shared" si="12"/>
        <v>81250</v>
      </c>
      <c r="H28" s="93">
        <f t="shared" si="12"/>
        <v>259750</v>
      </c>
      <c r="I28" s="93">
        <f t="shared" si="12"/>
        <v>131250</v>
      </c>
      <c r="J28" s="93">
        <f t="shared" si="12"/>
        <v>81000</v>
      </c>
      <c r="K28" s="93">
        <f t="shared" si="12"/>
        <v>43750</v>
      </c>
      <c r="L28" s="93">
        <f t="shared" si="12"/>
        <v>111150</v>
      </c>
      <c r="M28" s="93">
        <f t="shared" si="12"/>
        <v>100800</v>
      </c>
      <c r="N28" s="93">
        <f t="shared" si="12"/>
        <v>160125</v>
      </c>
      <c r="O28" s="93">
        <f t="shared" si="12"/>
        <v>107500</v>
      </c>
      <c r="P28" s="94">
        <f t="shared" si="12"/>
        <v>202500</v>
      </c>
    </row>
    <row r="29" spans="2:16" ht="13.5" thickBot="1">
      <c r="B29" s="81" t="s">
        <v>27</v>
      </c>
      <c r="C29" s="95"/>
      <c r="D29" s="96"/>
      <c r="E29" s="97">
        <f>E28</f>
        <v>0</v>
      </c>
      <c r="F29" s="97">
        <f aca="true" t="shared" si="13" ref="F29:P29">E29+F28</f>
        <v>70000</v>
      </c>
      <c r="G29" s="97">
        <f t="shared" si="13"/>
        <v>151250</v>
      </c>
      <c r="H29" s="97">
        <f t="shared" si="13"/>
        <v>411000</v>
      </c>
      <c r="I29" s="97">
        <f t="shared" si="13"/>
        <v>542250</v>
      </c>
      <c r="J29" s="97">
        <f t="shared" si="13"/>
        <v>623250</v>
      </c>
      <c r="K29" s="97">
        <f t="shared" si="13"/>
        <v>667000</v>
      </c>
      <c r="L29" s="97">
        <f t="shared" si="13"/>
        <v>778150</v>
      </c>
      <c r="M29" s="97">
        <f t="shared" si="13"/>
        <v>878950</v>
      </c>
      <c r="N29" s="97">
        <f t="shared" si="13"/>
        <v>1039075</v>
      </c>
      <c r="O29" s="97">
        <f t="shared" si="13"/>
        <v>1146575</v>
      </c>
      <c r="P29" s="98">
        <f t="shared" si="13"/>
        <v>1349075</v>
      </c>
    </row>
  </sheetData>
  <printOptions/>
  <pageMargins left="0.75" right="0.75" top="1" bottom="1" header="0.5" footer="0.5"/>
  <pageSetup fitToHeight="1" fitToWidth="1" horizontalDpi="600" verticalDpi="600" orientation="landscape" scale="65" r:id="rId1"/>
  <ignoredErrors>
    <ignoredError sqref="B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2004-12-03T16:58:09Z</cp:lastPrinted>
  <dcterms:created xsi:type="dcterms:W3CDTF">2004-04-21T08:51:46Z</dcterms:created>
  <dcterms:modified xsi:type="dcterms:W3CDTF">2005-02-16T15:59:44Z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TC011840111033</vt:lpwstr>
  </property>
</Properties>
</file>