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390" windowHeight="9315" tabRatio="625" activeTab="0"/>
  </bookViews>
  <sheets>
    <sheet name="5-Year Depreciation" sheetId="1" r:id="rId1"/>
    <sheet name="7-Year Depreciation" sheetId="2" r:id="rId2"/>
    <sheet name="10-Year Depreciation" sheetId="3" r:id="rId3"/>
    <sheet name="15-Year Depreciation" sheetId="4" r:id="rId4"/>
  </sheets>
  <definedNames/>
  <calcPr fullCalcOnLoad="1"/>
</workbook>
</file>

<file path=xl/sharedStrings.xml><?xml version="1.0" encoding="utf-8"?>
<sst xmlns="http://schemas.openxmlformats.org/spreadsheetml/2006/main" count="128" uniqueCount="26">
  <si>
    <t>Cost of property</t>
  </si>
  <si>
    <t>Straight Line</t>
  </si>
  <si>
    <t>Year</t>
  </si>
  <si>
    <t>First, calculate depreciation for full years.  Then prorate between two periods.</t>
  </si>
  <si>
    <t>Full Year</t>
  </si>
  <si>
    <t>TOTAL</t>
  </si>
  <si>
    <t>Declining Balance*</t>
  </si>
  <si>
    <t>FULL YEAR DEPRECIATION</t>
  </si>
  <si>
    <t>Sum-of-Years'-Digits</t>
  </si>
  <si>
    <t>[Date]</t>
  </si>
  <si>
    <t>Depreciation Methods Comparison</t>
  </si>
  <si>
    <t xml:space="preserve">Accumulated depreciation </t>
  </si>
  <si>
    <t>Recovery period (years)</t>
  </si>
  <si>
    <t>Declining balance type</t>
  </si>
  <si>
    <t>Declining balance rate</t>
  </si>
  <si>
    <t>Salvage value</t>
  </si>
  <si>
    <t>Declining Balance</t>
  </si>
  <si>
    <t>Number of months in first year of service</t>
  </si>
  <si>
    <t xml:space="preserve">Depreciation
per year </t>
  </si>
  <si>
    <t>Remaining Life (Months)</t>
  </si>
  <si>
    <t>Remaining Balance</t>
  </si>
  <si>
    <t>[Company Name]</t>
  </si>
  <si>
    <t>Sum-of-Years' Digits</t>
  </si>
  <si>
    <t>Gray cells are calculated for you. You do not need to enter anything in them.</t>
  </si>
  <si>
    <t>Method Used</t>
  </si>
  <si>
    <t>DB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</si>
</sst>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0.000"/>
    <numFmt numFmtId="167" formatCode="0.0000"/>
    <numFmt numFmtId="168" formatCode="[$-409]dddd\,\ mmmm\ dd\,\ yyyy"/>
    <numFmt numFmtId="169" formatCode="m/d/yy;@"/>
  </numFmts>
  <fonts count="10">
    <font>
      <sz val="10"/>
      <name val="Arial"/>
      <family val="0"/>
    </font>
    <font>
      <sz val="8"/>
      <name val="Arial"/>
      <family val="0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i/>
      <sz val="9"/>
      <name val="Arial"/>
      <family val="2"/>
    </font>
    <font>
      <b/>
      <sz val="9"/>
      <color indexed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1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 style="double"/>
      <top style="thick"/>
      <bottom style="double"/>
    </border>
    <border>
      <left>
        <color indexed="63"/>
      </left>
      <right>
        <color indexed="63"/>
      </right>
      <top style="thick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ashed"/>
      <right style="thin"/>
      <top style="thin"/>
      <bottom>
        <color indexed="63"/>
      </bottom>
    </border>
    <border>
      <left style="dashed"/>
      <right style="thin"/>
      <top>
        <color indexed="63"/>
      </top>
      <bottom>
        <color indexed="63"/>
      </bottom>
    </border>
    <border>
      <left style="dashed"/>
      <right style="thin"/>
      <top>
        <color indexed="63"/>
      </top>
      <bottom style="thin"/>
    </border>
    <border>
      <left>
        <color indexed="63"/>
      </left>
      <right style="dashed"/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 style="double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dashed"/>
      <top style="thin"/>
      <bottom>
        <color indexed="63"/>
      </bottom>
    </border>
    <border>
      <left style="thin"/>
      <right style="dashed"/>
      <top>
        <color indexed="63"/>
      </top>
      <bottom>
        <color indexed="63"/>
      </bottom>
    </border>
    <border>
      <left style="thin"/>
      <right style="dashed"/>
      <top>
        <color indexed="63"/>
      </top>
      <bottom style="thin"/>
    </border>
    <border>
      <left style="dashed"/>
      <right>
        <color indexed="63"/>
      </right>
      <top style="thin"/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 style="thin"/>
    </border>
    <border>
      <left>
        <color indexed="63"/>
      </left>
      <right style="dashed"/>
      <top style="thin"/>
      <bottom>
        <color indexed="63"/>
      </bottom>
    </border>
    <border>
      <left>
        <color indexed="63"/>
      </left>
      <right style="dashed"/>
      <top>
        <color indexed="63"/>
      </top>
      <bottom style="thin"/>
    </border>
    <border>
      <left style="thick"/>
      <right>
        <color indexed="63"/>
      </right>
      <top style="thick"/>
      <bottom style="double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double"/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9" fontId="0" fillId="0" borderId="0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ont="1" applyFill="1" applyBorder="1" applyAlignment="1" applyProtection="1">
      <alignment horizontal="center"/>
      <protection/>
    </xf>
    <xf numFmtId="12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 wrapText="1"/>
    </xf>
    <xf numFmtId="6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2" xfId="0" applyFont="1" applyBorder="1" applyAlignment="1">
      <alignment horizontal="center" wrapText="1"/>
    </xf>
    <xf numFmtId="1" fontId="0" fillId="0" borderId="3" xfId="0" applyNumberFormat="1" applyFont="1" applyBorder="1" applyAlignment="1">
      <alignment horizontal="center"/>
    </xf>
    <xf numFmtId="6" fontId="0" fillId="0" borderId="0" xfId="0" applyNumberFormat="1" applyFont="1" applyBorder="1" applyAlignment="1">
      <alignment horizontal="right"/>
    </xf>
    <xf numFmtId="6" fontId="0" fillId="0" borderId="0" xfId="0" applyNumberFormat="1" applyFont="1" applyBorder="1" applyAlignment="1">
      <alignment/>
    </xf>
    <xf numFmtId="38" fontId="0" fillId="0" borderId="0" xfId="0" applyNumberFormat="1" applyFont="1" applyBorder="1" applyAlignment="1">
      <alignment horizontal="right"/>
    </xf>
    <xf numFmtId="164" fontId="0" fillId="0" borderId="4" xfId="0" applyNumberFormat="1" applyFont="1" applyBorder="1" applyAlignment="1">
      <alignment/>
    </xf>
    <xf numFmtId="6" fontId="0" fillId="0" borderId="4" xfId="0" applyNumberFormat="1" applyFont="1" applyBorder="1" applyAlignment="1">
      <alignment horizontal="right"/>
    </xf>
    <xf numFmtId="6" fontId="0" fillId="0" borderId="4" xfId="0" applyNumberFormat="1" applyFont="1" applyBorder="1" applyAlignment="1">
      <alignment/>
    </xf>
    <xf numFmtId="6" fontId="0" fillId="2" borderId="5" xfId="0" applyNumberFormat="1" applyFont="1" applyFill="1" applyBorder="1" applyAlignment="1">
      <alignment/>
    </xf>
    <xf numFmtId="6" fontId="0" fillId="2" borderId="6" xfId="0" applyNumberFormat="1" applyFont="1" applyFill="1" applyBorder="1" applyAlignment="1">
      <alignment horizontal="right"/>
    </xf>
    <xf numFmtId="6" fontId="0" fillId="2" borderId="0" xfId="0" applyNumberFormat="1" applyFont="1" applyFill="1" applyBorder="1" applyAlignment="1">
      <alignment horizontal="right"/>
    </xf>
    <xf numFmtId="0" fontId="7" fillId="0" borderId="0" xfId="0" applyFont="1" applyAlignment="1" applyProtection="1">
      <alignment/>
      <protection locked="0"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10" xfId="0" applyFont="1" applyBorder="1" applyAlignment="1">
      <alignment/>
    </xf>
    <xf numFmtId="6" fontId="0" fillId="0" borderId="11" xfId="0" applyNumberFormat="1" applyFont="1" applyFill="1" applyBorder="1" applyAlignment="1" applyProtection="1">
      <alignment horizontal="center"/>
      <protection locked="0"/>
    </xf>
    <xf numFmtId="0" fontId="0" fillId="2" borderId="12" xfId="0" applyFont="1" applyFill="1" applyBorder="1" applyAlignment="1">
      <alignment horizontal="center"/>
    </xf>
    <xf numFmtId="9" fontId="0" fillId="0" borderId="12" xfId="0" applyNumberFormat="1" applyFont="1" applyFill="1" applyBorder="1" applyAlignment="1" applyProtection="1">
      <alignment horizontal="center"/>
      <protection locked="0"/>
    </xf>
    <xf numFmtId="2" fontId="0" fillId="2" borderId="12" xfId="0" applyNumberFormat="1" applyFont="1" applyFill="1" applyBorder="1" applyAlignment="1" applyProtection="1">
      <alignment horizontal="center"/>
      <protection/>
    </xf>
    <xf numFmtId="12" fontId="0" fillId="0" borderId="12" xfId="0" applyNumberFormat="1" applyFont="1" applyFill="1" applyBorder="1" applyAlignment="1" applyProtection="1">
      <alignment horizontal="center"/>
      <protection locked="0"/>
    </xf>
    <xf numFmtId="164" fontId="0" fillId="0" borderId="13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Fill="1" applyBorder="1" applyAlignment="1">
      <alignment vertical="center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6" fontId="0" fillId="2" borderId="0" xfId="0" applyNumberFormat="1" applyFont="1" applyFill="1" applyBorder="1" applyAlignment="1">
      <alignment/>
    </xf>
    <xf numFmtId="6" fontId="0" fillId="2" borderId="14" xfId="0" applyNumberFormat="1" applyFont="1" applyFill="1" applyBorder="1" applyAlignment="1">
      <alignment/>
    </xf>
    <xf numFmtId="6" fontId="0" fillId="2" borderId="15" xfId="0" applyNumberFormat="1" applyFont="1" applyFill="1" applyBorder="1" applyAlignment="1">
      <alignment/>
    </xf>
    <xf numFmtId="1" fontId="5" fillId="0" borderId="16" xfId="0" applyNumberFormat="1" applyFont="1" applyFill="1" applyBorder="1" applyAlignment="1">
      <alignment horizontal="center"/>
    </xf>
    <xf numFmtId="6" fontId="0" fillId="2" borderId="17" xfId="0" applyNumberFormat="1" applyFont="1" applyFill="1" applyBorder="1" applyAlignment="1">
      <alignment/>
    </xf>
    <xf numFmtId="1" fontId="5" fillId="0" borderId="18" xfId="0" applyNumberFormat="1" applyFont="1" applyFill="1" applyBorder="1" applyAlignment="1">
      <alignment horizontal="center"/>
    </xf>
    <xf numFmtId="164" fontId="5" fillId="0" borderId="19" xfId="0" applyNumberFormat="1" applyFont="1" applyBorder="1" applyAlignment="1">
      <alignment/>
    </xf>
    <xf numFmtId="6" fontId="5" fillId="0" borderId="20" xfId="0" applyNumberFormat="1" applyFont="1" applyBorder="1" applyAlignment="1">
      <alignment/>
    </xf>
    <xf numFmtId="6" fontId="0" fillId="0" borderId="20" xfId="0" applyNumberFormat="1" applyFont="1" applyBorder="1" applyAlignment="1">
      <alignment/>
    </xf>
    <xf numFmtId="6" fontId="5" fillId="0" borderId="20" xfId="0" applyNumberFormat="1" applyFont="1" applyBorder="1" applyAlignment="1">
      <alignment/>
    </xf>
    <xf numFmtId="6" fontId="0" fillId="0" borderId="20" xfId="0" applyNumberFormat="1" applyFont="1" applyBorder="1" applyAlignment="1">
      <alignment/>
    </xf>
    <xf numFmtId="6" fontId="0" fillId="0" borderId="21" xfId="0" applyNumberFormat="1" applyFont="1" applyBorder="1" applyAlignment="1">
      <alignment/>
    </xf>
    <xf numFmtId="0" fontId="9" fillId="3" borderId="22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right" vertical="center" wrapText="1"/>
    </xf>
    <xf numFmtId="0" fontId="6" fillId="4" borderId="17" xfId="0" applyFont="1" applyFill="1" applyBorder="1" applyAlignment="1">
      <alignment horizontal="right" vertical="center" wrapText="1"/>
    </xf>
    <xf numFmtId="1" fontId="5" fillId="0" borderId="16" xfId="0" applyNumberFormat="1" applyFont="1" applyBorder="1" applyAlignment="1">
      <alignment horizontal="center"/>
    </xf>
    <xf numFmtId="6" fontId="5" fillId="0" borderId="21" xfId="0" applyNumberFormat="1" applyFont="1" applyBorder="1" applyAlignment="1">
      <alignment/>
    </xf>
    <xf numFmtId="1" fontId="5" fillId="0" borderId="18" xfId="0" applyNumberFormat="1" applyFont="1" applyBorder="1" applyAlignment="1">
      <alignment horizontal="center"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30" xfId="0" applyFont="1" applyBorder="1" applyAlignment="1">
      <alignment/>
    </xf>
    <xf numFmtId="6" fontId="5" fillId="2" borderId="20" xfId="0" applyNumberFormat="1" applyFont="1" applyFill="1" applyBorder="1" applyAlignment="1">
      <alignment/>
    </xf>
    <xf numFmtId="6" fontId="5" fillId="2" borderId="20" xfId="0" applyNumberFormat="1" applyFont="1" applyFill="1" applyBorder="1" applyAlignment="1">
      <alignment/>
    </xf>
    <xf numFmtId="164" fontId="5" fillId="0" borderId="0" xfId="0" applyNumberFormat="1" applyFont="1" applyFill="1" applyBorder="1" applyAlignment="1">
      <alignment/>
    </xf>
    <xf numFmtId="6" fontId="5" fillId="0" borderId="0" xfId="0" applyNumberFormat="1" applyFont="1" applyFill="1" applyBorder="1" applyAlignment="1">
      <alignment/>
    </xf>
    <xf numFmtId="6" fontId="5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12" fontId="0" fillId="0" borderId="0" xfId="0" applyNumberFormat="1" applyFont="1" applyAlignment="1">
      <alignment/>
    </xf>
    <xf numFmtId="38" fontId="0" fillId="0" borderId="0" xfId="0" applyNumberFormat="1" applyFont="1" applyBorder="1" applyAlignment="1">
      <alignment/>
    </xf>
    <xf numFmtId="0" fontId="0" fillId="0" borderId="2" xfId="0" applyFont="1" applyFill="1" applyBorder="1" applyAlignment="1">
      <alignment horizontal="center" wrapText="1"/>
    </xf>
    <xf numFmtId="0" fontId="0" fillId="0" borderId="31" xfId="0" applyFont="1" applyBorder="1" applyAlignment="1">
      <alignment horizontal="center" wrapText="1"/>
    </xf>
    <xf numFmtId="38" fontId="0" fillId="0" borderId="32" xfId="0" applyNumberFormat="1" applyFont="1" applyBorder="1" applyAlignment="1">
      <alignment horizontal="right"/>
    </xf>
    <xf numFmtId="38" fontId="0" fillId="0" borderId="33" xfId="0" applyNumberFormat="1" applyFont="1" applyBorder="1" applyAlignment="1">
      <alignment/>
    </xf>
    <xf numFmtId="0" fontId="5" fillId="0" borderId="0" xfId="0" applyFont="1" applyAlignment="1">
      <alignment horizontal="right" vertical="center"/>
    </xf>
    <xf numFmtId="169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9" fillId="3" borderId="37" xfId="0" applyFont="1" applyFill="1" applyBorder="1" applyAlignment="1">
      <alignment horizontal="center"/>
    </xf>
    <xf numFmtId="0" fontId="9" fillId="3" borderId="37" xfId="0" applyFont="1" applyFill="1" applyBorder="1" applyAlignment="1">
      <alignment horizontal="center" wrapText="1"/>
    </xf>
    <xf numFmtId="0" fontId="9" fillId="3" borderId="38" xfId="0" applyFont="1" applyFill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8D7DA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43E5F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I59"/>
  <sheetViews>
    <sheetView showGridLines="0" tabSelected="1" workbookViewId="0" topLeftCell="A1">
      <selection activeCell="A1" sqref="A1"/>
    </sheetView>
  </sheetViews>
  <sheetFormatPr defaultColWidth="9.140625" defaultRowHeight="12.75"/>
  <cols>
    <col min="2" max="2" width="14.7109375" style="0" customWidth="1"/>
    <col min="3" max="3" width="14.28125" style="0" customWidth="1"/>
    <col min="4" max="5" width="14.421875" style="0" customWidth="1"/>
    <col min="6" max="7" width="15.421875" style="0" customWidth="1"/>
    <col min="8" max="8" width="16.00390625" style="0" customWidth="1"/>
    <col min="9" max="9" width="7.28125" style="0" customWidth="1"/>
  </cols>
  <sheetData>
    <row r="1" spans="1:8" ht="13.5" customHeight="1">
      <c r="A1" s="23" t="s">
        <v>21</v>
      </c>
      <c r="C1" s="1"/>
      <c r="D1" s="1"/>
      <c r="E1" s="1"/>
      <c r="F1" s="1"/>
      <c r="G1" s="1"/>
      <c r="H1" s="1"/>
    </row>
    <row r="2" spans="1:8" ht="13.5" customHeight="1">
      <c r="A2" s="23" t="s">
        <v>10</v>
      </c>
      <c r="C2" s="1"/>
      <c r="D2" s="1"/>
      <c r="E2" s="1"/>
      <c r="F2" s="1"/>
      <c r="G2" s="1"/>
      <c r="H2" s="1"/>
    </row>
    <row r="3" spans="1:8" ht="13.5" customHeight="1">
      <c r="A3" s="82" t="s">
        <v>9</v>
      </c>
      <c r="C3" s="1"/>
      <c r="D3" s="1"/>
      <c r="E3" s="1"/>
      <c r="F3" s="1"/>
      <c r="G3" s="1"/>
      <c r="H3" s="1"/>
    </row>
    <row r="4" spans="2:8" ht="12.75">
      <c r="B4" s="1"/>
      <c r="C4" s="1"/>
      <c r="D4" s="1"/>
      <c r="E4" s="1"/>
      <c r="F4" s="1"/>
      <c r="G4" s="1"/>
      <c r="H4" s="1"/>
    </row>
    <row r="5" spans="1:8" s="38" customFormat="1" ht="15.75" customHeight="1">
      <c r="A5" s="36" t="s">
        <v>23</v>
      </c>
      <c r="B5" s="37"/>
      <c r="C5" s="37"/>
      <c r="D5" s="37"/>
      <c r="E5" s="37"/>
      <c r="F5" s="37"/>
      <c r="G5" s="37"/>
      <c r="H5" s="37"/>
    </row>
    <row r="6" spans="1:8" ht="12.75">
      <c r="A6" s="24" t="s">
        <v>0</v>
      </c>
      <c r="B6" s="25"/>
      <c r="C6" s="25"/>
      <c r="D6" s="30">
        <v>500000</v>
      </c>
      <c r="E6" s="2"/>
      <c r="F6" s="1"/>
      <c r="G6" s="1"/>
      <c r="H6" s="3"/>
    </row>
    <row r="7" spans="1:8" ht="12.75">
      <c r="A7" s="26" t="s">
        <v>12</v>
      </c>
      <c r="B7" s="27"/>
      <c r="C7" s="27"/>
      <c r="D7" s="31">
        <v>5</v>
      </c>
      <c r="E7" s="4"/>
      <c r="F7" s="1"/>
      <c r="G7" s="1"/>
      <c r="H7" s="1"/>
    </row>
    <row r="8" spans="1:8" ht="12.75">
      <c r="A8" s="26" t="s">
        <v>13</v>
      </c>
      <c r="B8" s="27"/>
      <c r="C8" s="27"/>
      <c r="D8" s="32">
        <v>2</v>
      </c>
      <c r="E8" s="5"/>
      <c r="F8" s="1"/>
      <c r="G8" s="1"/>
      <c r="H8" s="1"/>
    </row>
    <row r="9" spans="1:8" ht="12.75">
      <c r="A9" s="26" t="s">
        <v>14</v>
      </c>
      <c r="B9" s="27"/>
      <c r="C9" s="27"/>
      <c r="D9" s="33">
        <f>1/D7*D8</f>
        <v>0.4</v>
      </c>
      <c r="E9" s="6"/>
      <c r="F9" s="1"/>
      <c r="G9" s="1"/>
      <c r="H9" s="1"/>
    </row>
    <row r="10" spans="1:8" ht="12.75">
      <c r="A10" s="26" t="s">
        <v>17</v>
      </c>
      <c r="B10" s="27"/>
      <c r="C10" s="27"/>
      <c r="D10" s="34">
        <v>6</v>
      </c>
      <c r="E10" s="7"/>
      <c r="F10" s="8"/>
      <c r="G10" s="8"/>
      <c r="H10" s="1"/>
    </row>
    <row r="11" spans="1:8" ht="12.75">
      <c r="A11" s="28" t="s">
        <v>15</v>
      </c>
      <c r="B11" s="29"/>
      <c r="C11" s="29"/>
      <c r="D11" s="35">
        <v>50000</v>
      </c>
      <c r="E11" s="9"/>
      <c r="F11" s="1"/>
      <c r="G11" s="1"/>
      <c r="H11" s="1"/>
    </row>
    <row r="12" spans="1:8" ht="12.75">
      <c r="A12" s="1"/>
      <c r="B12" s="1"/>
      <c r="C12" s="1"/>
      <c r="D12" s="1"/>
      <c r="E12" s="1"/>
      <c r="F12" s="1"/>
      <c r="G12" s="1"/>
      <c r="H12" s="1"/>
    </row>
    <row r="13" spans="1:7" s="40" customFormat="1" ht="15.75" customHeight="1" thickBot="1">
      <c r="A13" s="39"/>
      <c r="B13" s="39"/>
      <c r="C13" s="39"/>
      <c r="D13" s="39"/>
      <c r="E13" s="39"/>
      <c r="G13" s="81" t="str">
        <f>A1&amp;"  CONFIDENTIAL"</f>
        <v>[Company Name]  CONFIDENTIAL</v>
      </c>
    </row>
    <row r="14" spans="1:7" ht="15.75" customHeight="1">
      <c r="A14" s="53" t="s">
        <v>2</v>
      </c>
      <c r="B14" s="87" t="s">
        <v>1</v>
      </c>
      <c r="C14" s="87"/>
      <c r="D14" s="87" t="s">
        <v>22</v>
      </c>
      <c r="E14" s="87"/>
      <c r="F14" s="88" t="s">
        <v>16</v>
      </c>
      <c r="G14" s="88"/>
    </row>
    <row r="15" spans="1:7" s="40" customFormat="1" ht="28.5" customHeight="1">
      <c r="A15" s="54"/>
      <c r="B15" s="55" t="s">
        <v>18</v>
      </c>
      <c r="C15" s="55" t="s">
        <v>11</v>
      </c>
      <c r="D15" s="55" t="s">
        <v>18</v>
      </c>
      <c r="E15" s="55" t="s">
        <v>11</v>
      </c>
      <c r="F15" s="55" t="s">
        <v>18</v>
      </c>
      <c r="G15" s="56" t="s">
        <v>11</v>
      </c>
    </row>
    <row r="16" spans="1:7" ht="12.75" customHeight="1">
      <c r="A16" s="44">
        <v>1</v>
      </c>
      <c r="B16" s="41">
        <f>B53*($D$10/12)</f>
        <v>45000</v>
      </c>
      <c r="C16" s="42">
        <f>SUM(B$16:B16)</f>
        <v>45000</v>
      </c>
      <c r="D16" s="22">
        <f>D53*($D$10/12)</f>
        <v>75000</v>
      </c>
      <c r="E16" s="42">
        <f>SUM(D$16:D16)</f>
        <v>75000</v>
      </c>
      <c r="F16" s="22">
        <f aca="true" t="shared" si="0" ref="F16:F21">F53</f>
        <v>90000</v>
      </c>
      <c r="G16" s="45">
        <f>SUM(F$16:F16)</f>
        <v>90000</v>
      </c>
    </row>
    <row r="17" spans="1:7" ht="12.75" customHeight="1">
      <c r="A17" s="44">
        <f>A16+1</f>
        <v>2</v>
      </c>
      <c r="B17" s="22">
        <f>B54</f>
        <v>90000</v>
      </c>
      <c r="C17" s="42">
        <f>SUM(B$16:B17)</f>
        <v>135000</v>
      </c>
      <c r="D17" s="22">
        <f>D53*((12-$D$10)/12)+D54*($D$10/12)</f>
        <v>135000</v>
      </c>
      <c r="E17" s="42">
        <f>SUM(D$16:D17)</f>
        <v>210000</v>
      </c>
      <c r="F17" s="22">
        <f t="shared" si="0"/>
        <v>144000</v>
      </c>
      <c r="G17" s="45">
        <f>SUM(F$16:F17)</f>
        <v>234000</v>
      </c>
    </row>
    <row r="18" spans="1:7" ht="12.75" customHeight="1">
      <c r="A18" s="44">
        <f>A17+1</f>
        <v>3</v>
      </c>
      <c r="B18" s="41">
        <f>B55</f>
        <v>90000</v>
      </c>
      <c r="C18" s="42">
        <f>SUM(B$16:B18)</f>
        <v>225000</v>
      </c>
      <c r="D18" s="22">
        <f>D54*((12-$D$10)/12)+D55*($D$10/12)</f>
        <v>105000</v>
      </c>
      <c r="E18" s="42">
        <f>SUM(D$16:D18)</f>
        <v>315000</v>
      </c>
      <c r="F18" s="22">
        <f t="shared" si="0"/>
        <v>86400</v>
      </c>
      <c r="G18" s="45">
        <f>SUM(F$16:F18)</f>
        <v>320400</v>
      </c>
    </row>
    <row r="19" spans="1:7" ht="12.75" customHeight="1">
      <c r="A19" s="44">
        <f>A18+1</f>
        <v>4</v>
      </c>
      <c r="B19" s="41">
        <f>B56</f>
        <v>90000</v>
      </c>
      <c r="C19" s="42">
        <f>SUM(B$16:B19)</f>
        <v>315000</v>
      </c>
      <c r="D19" s="22">
        <f>D55*((12-$D$10)/12)+D56*($D$10/12)</f>
        <v>75000</v>
      </c>
      <c r="E19" s="42">
        <f>SUM(D$16:D19)</f>
        <v>390000</v>
      </c>
      <c r="F19" s="22">
        <f t="shared" si="0"/>
        <v>51840</v>
      </c>
      <c r="G19" s="45">
        <f>SUM(F$16:F19)</f>
        <v>372240</v>
      </c>
    </row>
    <row r="20" spans="1:7" ht="12.75" customHeight="1">
      <c r="A20" s="44">
        <f>A19+1</f>
        <v>5</v>
      </c>
      <c r="B20" s="41">
        <f>B57</f>
        <v>90000</v>
      </c>
      <c r="C20" s="42">
        <f>SUM(B$16:B20)</f>
        <v>405000</v>
      </c>
      <c r="D20" s="22">
        <f>D56*((12-$D$10)/12)+D57*($D$10/12)</f>
        <v>45000</v>
      </c>
      <c r="E20" s="42">
        <f>SUM(D$16:D20)</f>
        <v>435000</v>
      </c>
      <c r="F20" s="22">
        <f t="shared" si="0"/>
        <v>51840</v>
      </c>
      <c r="G20" s="45">
        <f>SUM(F$16:F20)</f>
        <v>424080</v>
      </c>
    </row>
    <row r="21" spans="1:7" ht="12.75" customHeight="1" thickBot="1">
      <c r="A21" s="46">
        <f>A20+1</f>
        <v>6</v>
      </c>
      <c r="B21" s="41">
        <f>D6-D11-SUM(B16:B20)</f>
        <v>45000</v>
      </c>
      <c r="C21" s="43">
        <f>SUM(B$16:B21)</f>
        <v>450000</v>
      </c>
      <c r="D21" s="22">
        <f>D57*((12-$D$10)/12)+D58*($D$10/12)</f>
        <v>15000</v>
      </c>
      <c r="E21" s="43">
        <f>SUM(D$16:D21)</f>
        <v>450000</v>
      </c>
      <c r="F21" s="22">
        <f t="shared" si="0"/>
        <v>25920</v>
      </c>
      <c r="G21" s="45">
        <f>SUM(F$16:F21)</f>
        <v>450000</v>
      </c>
    </row>
    <row r="22" spans="1:7" ht="15.75" customHeight="1" thickBot="1" thickTop="1">
      <c r="A22" s="47" t="s">
        <v>5</v>
      </c>
      <c r="B22" s="69">
        <f>SUM(B16:B21)</f>
        <v>450000</v>
      </c>
      <c r="C22" s="49"/>
      <c r="D22" s="70">
        <f>SUM(D16:D21)</f>
        <v>450000</v>
      </c>
      <c r="E22" s="51"/>
      <c r="F22" s="70">
        <f>SUM(F16:F21)</f>
        <v>450000</v>
      </c>
      <c r="G22" s="52"/>
    </row>
    <row r="49" spans="1:8" ht="12.75" hidden="1">
      <c r="A49" s="1" t="s">
        <v>3</v>
      </c>
      <c r="B49" s="1"/>
      <c r="C49" s="1"/>
      <c r="D49" s="1"/>
      <c r="E49" s="1"/>
      <c r="F49" s="1"/>
      <c r="G49" s="1"/>
      <c r="H49" s="1"/>
    </row>
    <row r="50" spans="1:8" ht="13.5" hidden="1" thickBot="1">
      <c r="A50" s="1"/>
      <c r="B50" s="1"/>
      <c r="C50" s="1"/>
      <c r="D50" s="1"/>
      <c r="E50" s="1"/>
      <c r="F50" s="1"/>
      <c r="G50" s="1"/>
      <c r="H50" s="1"/>
    </row>
    <row r="51" spans="1:8" ht="14.25" hidden="1" thickBot="1" thickTop="1">
      <c r="A51" s="84" t="s">
        <v>7</v>
      </c>
      <c r="B51" s="85"/>
      <c r="C51" s="85"/>
      <c r="D51" s="85"/>
      <c r="E51" s="86"/>
      <c r="F51" s="1"/>
      <c r="G51" s="1"/>
      <c r="H51" s="1"/>
    </row>
    <row r="52" spans="1:9" ht="27" hidden="1" thickBot="1" thickTop="1">
      <c r="A52" s="10" t="s">
        <v>4</v>
      </c>
      <c r="B52" s="11" t="s">
        <v>1</v>
      </c>
      <c r="C52" s="11"/>
      <c r="D52" s="11" t="s">
        <v>8</v>
      </c>
      <c r="E52" s="11"/>
      <c r="F52" s="78" t="s">
        <v>16</v>
      </c>
      <c r="G52" s="12" t="s">
        <v>20</v>
      </c>
      <c r="H52" s="77" t="s">
        <v>19</v>
      </c>
      <c r="I52" s="77" t="s">
        <v>24</v>
      </c>
    </row>
    <row r="53" spans="1:9" ht="13.5" hidden="1" thickTop="1">
      <c r="A53" s="13">
        <v>1</v>
      </c>
      <c r="B53" s="14">
        <f>($D$6-$D$11)/$D$7</f>
        <v>90000</v>
      </c>
      <c r="C53" s="14"/>
      <c r="D53" s="15">
        <f aca="true" t="shared" si="1" ref="D53:D58">($D$6-$D$11)*($D$7-A53+1)/($D$7*($D$7+1)/2)</f>
        <v>150000</v>
      </c>
      <c r="E53" s="15"/>
      <c r="F53" s="79">
        <f>(($D$6-$D$11)*$D$9)*D10/12</f>
        <v>90000</v>
      </c>
      <c r="G53" s="16">
        <f>$D$6-$D$11-F53</f>
        <v>360000</v>
      </c>
      <c r="H53" s="75">
        <f>((D7*12)-D10)</f>
        <v>54</v>
      </c>
      <c r="I53" s="83" t="s">
        <v>25</v>
      </c>
    </row>
    <row r="54" spans="1:9" ht="12.75" hidden="1">
      <c r="A54" s="13">
        <f>A53+1</f>
        <v>2</v>
      </c>
      <c r="B54" s="14">
        <f>($D$6-$D$11)/$D$7</f>
        <v>90000</v>
      </c>
      <c r="C54" s="14"/>
      <c r="D54" s="15">
        <f t="shared" si="1"/>
        <v>120000</v>
      </c>
      <c r="E54" s="15"/>
      <c r="F54" s="79">
        <f>IF(I54="DB",G53*$D$9,G53/H53*12)</f>
        <v>144000</v>
      </c>
      <c r="G54" s="16">
        <f>G53-F54</f>
        <v>216000</v>
      </c>
      <c r="H54" s="75">
        <f>H53-12</f>
        <v>42</v>
      </c>
      <c r="I54" s="83" t="str">
        <f>IF(I53="SL","SL",IF(G53/H53*12&gt;=G53*$D$9,"SL","DB"))</f>
        <v>DB</v>
      </c>
    </row>
    <row r="55" spans="1:9" ht="12.75" hidden="1">
      <c r="A55" s="13">
        <f>A54+1</f>
        <v>3</v>
      </c>
      <c r="B55" s="14">
        <f>($D$6-$D$11)/$D$7</f>
        <v>90000</v>
      </c>
      <c r="C55" s="14"/>
      <c r="D55" s="15">
        <f t="shared" si="1"/>
        <v>90000</v>
      </c>
      <c r="E55" s="15"/>
      <c r="F55" s="79">
        <f>IF(I55="DB",G54*$D$9,G54/H54*12)</f>
        <v>86400</v>
      </c>
      <c r="G55" s="16">
        <f>G54-F55</f>
        <v>129600</v>
      </c>
      <c r="H55" s="75">
        <f>H54-12</f>
        <v>30</v>
      </c>
      <c r="I55" s="83" t="str">
        <f>IF(I54="SL","SL",IF(G54/H54*12&gt;=G54*$D$9,"SL","DB"))</f>
        <v>DB</v>
      </c>
    </row>
    <row r="56" spans="1:9" ht="12.75" hidden="1">
      <c r="A56" s="13">
        <f>A55+1</f>
        <v>4</v>
      </c>
      <c r="B56" s="14">
        <f>($D$6-$D$11)/$D$7</f>
        <v>90000</v>
      </c>
      <c r="C56" s="14"/>
      <c r="D56" s="15">
        <f t="shared" si="1"/>
        <v>60000</v>
      </c>
      <c r="E56" s="15"/>
      <c r="F56" s="79">
        <f>IF(I56="DB",G55*$D$9,G55/H55*12)</f>
        <v>51840</v>
      </c>
      <c r="G56" s="16">
        <f>G55-F56</f>
        <v>77760</v>
      </c>
      <c r="H56" s="75">
        <f>H55-12</f>
        <v>18</v>
      </c>
      <c r="I56" s="83" t="str">
        <f>IF(I55="SL","SL",IF(G55/H55*12&gt;=G55*$D$9,"SL","DB"))</f>
        <v>SL</v>
      </c>
    </row>
    <row r="57" spans="1:9" ht="12.75" hidden="1">
      <c r="A57" s="13">
        <f>A56+1</f>
        <v>5</v>
      </c>
      <c r="B57" s="14">
        <f>($D$6-$D$11)/$D$7</f>
        <v>90000</v>
      </c>
      <c r="C57" s="14"/>
      <c r="D57" s="15">
        <f t="shared" si="1"/>
        <v>30000</v>
      </c>
      <c r="E57" s="15"/>
      <c r="F57" s="79">
        <f>IF(I57="DB",G56*$D$9,G56/H56*12)</f>
        <v>51840</v>
      </c>
      <c r="G57" s="16">
        <f>G56-F57</f>
        <v>25920</v>
      </c>
      <c r="H57" s="75">
        <f>H56-12</f>
        <v>6</v>
      </c>
      <c r="I57" s="83" t="str">
        <f>IF(I56="SL","SL",IF(G56/H56*12&gt;=G56*$D$9,"SL","DB"))</f>
        <v>SL</v>
      </c>
    </row>
    <row r="58" spans="1:9" ht="13.5" hidden="1" thickBot="1">
      <c r="A58" s="13">
        <f>A57+1</f>
        <v>6</v>
      </c>
      <c r="B58" s="14">
        <f>D6-D11-SUM(B53:B57)</f>
        <v>0</v>
      </c>
      <c r="C58" s="14"/>
      <c r="D58" s="15">
        <f t="shared" si="1"/>
        <v>0</v>
      </c>
      <c r="E58" s="15"/>
      <c r="F58" s="79">
        <f>G57</f>
        <v>25920</v>
      </c>
      <c r="G58" s="16">
        <f>G57-F58</f>
        <v>0</v>
      </c>
      <c r="H58" s="75"/>
      <c r="I58" s="83" t="str">
        <f>IF(I57="SL","SL",IF(G57/H57*12&gt;=G57*$D$9,"SL","DB"))</f>
        <v>SL</v>
      </c>
    </row>
    <row r="59" spans="1:8" ht="13.5" hidden="1" thickTop="1">
      <c r="A59" s="17" t="s">
        <v>5</v>
      </c>
      <c r="B59" s="18">
        <f>SUM(B53:B58)</f>
        <v>450000</v>
      </c>
      <c r="C59" s="18"/>
      <c r="D59" s="19">
        <f>SUM(D53:D58)</f>
        <v>450000</v>
      </c>
      <c r="E59" s="19"/>
      <c r="F59" s="80">
        <f>SUM(F53:F58)</f>
        <v>450000</v>
      </c>
      <c r="G59" s="76"/>
      <c r="H59" s="1"/>
    </row>
  </sheetData>
  <sheetProtection/>
  <mergeCells count="4">
    <mergeCell ref="A51:E51"/>
    <mergeCell ref="B14:C14"/>
    <mergeCell ref="D14:E14"/>
    <mergeCell ref="F14:G14"/>
  </mergeCells>
  <printOptions/>
  <pageMargins left="0.75" right="0.75" top="1" bottom="1" header="0.5" footer="0.5"/>
  <pageSetup horizontalDpi="600" verticalDpi="600" orientation="landscape" r:id="rId1"/>
  <ignoredErrors>
    <ignoredError sqref="C16:D16 F16:F21 D17:D2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7"/>
  </sheetPr>
  <dimension ref="A1:I59"/>
  <sheetViews>
    <sheetView showGridLines="0" workbookViewId="0" topLeftCell="A1">
      <selection activeCell="A1" sqref="A1"/>
    </sheetView>
  </sheetViews>
  <sheetFormatPr defaultColWidth="9.140625" defaultRowHeight="12.75"/>
  <cols>
    <col min="2" max="3" width="15.00390625" style="0" customWidth="1"/>
    <col min="4" max="4" width="16.00390625" style="0" customWidth="1"/>
    <col min="5" max="5" width="14.7109375" style="0" customWidth="1"/>
    <col min="6" max="6" width="14.28125" style="0" customWidth="1"/>
    <col min="7" max="7" width="15.00390625" style="0" customWidth="1"/>
    <col min="8" max="8" width="10.8515625" style="0" customWidth="1"/>
  </cols>
  <sheetData>
    <row r="1" spans="1:7" ht="13.5" customHeight="1">
      <c r="A1" s="23" t="s">
        <v>21</v>
      </c>
      <c r="C1" s="1"/>
      <c r="D1" s="1"/>
      <c r="E1" s="1"/>
      <c r="F1" s="1"/>
      <c r="G1" s="1"/>
    </row>
    <row r="2" spans="1:7" ht="13.5" customHeight="1">
      <c r="A2" s="23" t="s">
        <v>10</v>
      </c>
      <c r="C2" s="1"/>
      <c r="D2" s="1"/>
      <c r="E2" s="1"/>
      <c r="F2" s="1"/>
      <c r="G2" s="1"/>
    </row>
    <row r="3" spans="1:7" ht="13.5" customHeight="1">
      <c r="A3" s="82" t="s">
        <v>9</v>
      </c>
      <c r="C3" s="1"/>
      <c r="D3" s="1"/>
      <c r="E3" s="1"/>
      <c r="F3" s="1"/>
      <c r="G3" s="1"/>
    </row>
    <row r="4" spans="2:7" ht="12.75">
      <c r="B4" s="1"/>
      <c r="C4" s="1"/>
      <c r="D4" s="1"/>
      <c r="E4" s="1"/>
      <c r="F4" s="1"/>
      <c r="G4" s="1"/>
    </row>
    <row r="5" spans="1:7" ht="15.75" customHeight="1">
      <c r="A5" s="36" t="s">
        <v>23</v>
      </c>
      <c r="B5" s="37"/>
      <c r="C5" s="37"/>
      <c r="D5" s="37"/>
      <c r="E5" s="1"/>
      <c r="F5" s="1"/>
      <c r="G5" s="1"/>
    </row>
    <row r="6" spans="1:7" ht="12.75">
      <c r="A6" s="60" t="s">
        <v>0</v>
      </c>
      <c r="B6" s="63"/>
      <c r="C6" s="66"/>
      <c r="D6" s="30">
        <v>500000</v>
      </c>
      <c r="E6" s="2"/>
      <c r="F6" s="1"/>
      <c r="G6" s="3"/>
    </row>
    <row r="7" spans="1:7" ht="12.75">
      <c r="A7" s="61" t="s">
        <v>12</v>
      </c>
      <c r="B7" s="64"/>
      <c r="C7" s="67"/>
      <c r="D7" s="31">
        <v>7</v>
      </c>
      <c r="E7" s="4"/>
      <c r="F7" s="1"/>
      <c r="G7" s="1"/>
    </row>
    <row r="8" spans="1:7" ht="12.75">
      <c r="A8" s="61" t="s">
        <v>13</v>
      </c>
      <c r="B8" s="64"/>
      <c r="C8" s="67"/>
      <c r="D8" s="32">
        <v>2</v>
      </c>
      <c r="E8" s="5"/>
      <c r="F8" s="1"/>
      <c r="G8" s="1"/>
    </row>
    <row r="9" spans="1:7" ht="12.75">
      <c r="A9" s="61" t="s">
        <v>14</v>
      </c>
      <c r="B9" s="64"/>
      <c r="C9" s="67"/>
      <c r="D9" s="33">
        <f>1/D7*D8</f>
        <v>0.2857142857142857</v>
      </c>
      <c r="E9" s="6"/>
      <c r="F9" s="1"/>
      <c r="G9" s="1"/>
    </row>
    <row r="10" spans="1:7" ht="12.75">
      <c r="A10" s="61" t="s">
        <v>17</v>
      </c>
      <c r="B10" s="64"/>
      <c r="C10" s="67"/>
      <c r="D10" s="34">
        <v>6</v>
      </c>
      <c r="E10" s="7"/>
      <c r="F10" s="8"/>
      <c r="G10" s="1"/>
    </row>
    <row r="11" spans="1:7" ht="12.75">
      <c r="A11" s="62" t="s">
        <v>15</v>
      </c>
      <c r="B11" s="65"/>
      <c r="C11" s="68"/>
      <c r="D11" s="35">
        <v>50000</v>
      </c>
      <c r="E11" s="9"/>
      <c r="F11" s="1"/>
      <c r="G11" s="1"/>
    </row>
    <row r="12" spans="1:7" ht="12.75">
      <c r="A12" s="1"/>
      <c r="B12" s="1"/>
      <c r="C12" s="1"/>
      <c r="D12" s="1"/>
      <c r="E12" s="1"/>
      <c r="F12" s="1"/>
      <c r="G12" s="1"/>
    </row>
    <row r="13" spans="1:7" ht="15.75" customHeight="1" thickBot="1">
      <c r="A13" s="1"/>
      <c r="B13" s="1"/>
      <c r="C13" s="1"/>
      <c r="D13" s="1"/>
      <c r="G13" s="81" t="str">
        <f>A1&amp;"  CONFIDENTIAL"</f>
        <v>[Company Name]  CONFIDENTIAL</v>
      </c>
    </row>
    <row r="14" spans="1:7" ht="15.75" customHeight="1">
      <c r="A14" s="53" t="s">
        <v>2</v>
      </c>
      <c r="B14" s="87" t="s">
        <v>1</v>
      </c>
      <c r="C14" s="87"/>
      <c r="D14" s="87" t="s">
        <v>22</v>
      </c>
      <c r="E14" s="87"/>
      <c r="F14" s="88" t="s">
        <v>16</v>
      </c>
      <c r="G14" s="89"/>
    </row>
    <row r="15" spans="1:7" ht="28.5" customHeight="1">
      <c r="A15" s="54"/>
      <c r="B15" s="55" t="s">
        <v>18</v>
      </c>
      <c r="C15" s="55" t="s">
        <v>11</v>
      </c>
      <c r="D15" s="55" t="s">
        <v>18</v>
      </c>
      <c r="E15" s="55" t="s">
        <v>11</v>
      </c>
      <c r="F15" s="55" t="s">
        <v>18</v>
      </c>
      <c r="G15" s="56" t="s">
        <v>11</v>
      </c>
    </row>
    <row r="16" spans="1:7" ht="12.75">
      <c r="A16" s="57">
        <v>1</v>
      </c>
      <c r="B16" s="41">
        <f>B51*($D$10/12)</f>
        <v>32142.85714285714</v>
      </c>
      <c r="C16" s="20">
        <f>SUM(B$16:B16)</f>
        <v>32142.85714285714</v>
      </c>
      <c r="D16" s="21">
        <f>D51*($D$10/12)</f>
        <v>56250</v>
      </c>
      <c r="E16" s="20">
        <f>SUM(D$16:D16)</f>
        <v>56250</v>
      </c>
      <c r="F16" s="22">
        <f>F51</f>
        <v>64285.71428571428</v>
      </c>
      <c r="G16" s="45">
        <f>SUM(F$16:F16)</f>
        <v>64285.71428571428</v>
      </c>
    </row>
    <row r="17" spans="1:7" ht="12.75">
      <c r="A17" s="57">
        <f>A16+1</f>
        <v>2</v>
      </c>
      <c r="B17" s="22">
        <f aca="true" t="shared" si="0" ref="B17:B22">B52</f>
        <v>64285.71428571428</v>
      </c>
      <c r="C17" s="20">
        <f>SUM(B$16:B17)</f>
        <v>96428.57142857142</v>
      </c>
      <c r="D17" s="21">
        <f aca="true" t="shared" si="1" ref="D17:D23">D51*((12-$D$10)/12)+D52*($D$10/12)</f>
        <v>104464.28571428571</v>
      </c>
      <c r="E17" s="20">
        <f>SUM(D$16:D17)</f>
        <v>160714.2857142857</v>
      </c>
      <c r="F17" s="22">
        <f aca="true" t="shared" si="2" ref="F17:F23">F52</f>
        <v>110204.08163265306</v>
      </c>
      <c r="G17" s="45">
        <f>SUM(F$16:F17)</f>
        <v>174489.79591836734</v>
      </c>
    </row>
    <row r="18" spans="1:7" ht="12.75">
      <c r="A18" s="57">
        <f aca="true" t="shared" si="3" ref="A18:A23">A17+1</f>
        <v>3</v>
      </c>
      <c r="B18" s="22">
        <f t="shared" si="0"/>
        <v>64285.71428571428</v>
      </c>
      <c r="C18" s="20">
        <f>SUM(B$16:B18)</f>
        <v>160714.2857142857</v>
      </c>
      <c r="D18" s="21">
        <f t="shared" si="1"/>
        <v>88392.85714285714</v>
      </c>
      <c r="E18" s="20">
        <f>SUM(D$16:D18)</f>
        <v>249107.14285714284</v>
      </c>
      <c r="F18" s="22">
        <f t="shared" si="2"/>
        <v>78717.20116618076</v>
      </c>
      <c r="G18" s="45">
        <f>SUM(F$16:F18)</f>
        <v>253206.99708454811</v>
      </c>
    </row>
    <row r="19" spans="1:7" ht="12.75">
      <c r="A19" s="57">
        <f t="shared" si="3"/>
        <v>4</v>
      </c>
      <c r="B19" s="22">
        <f t="shared" si="0"/>
        <v>64285.71428571428</v>
      </c>
      <c r="C19" s="20">
        <f>SUM(B$16:B19)</f>
        <v>225000</v>
      </c>
      <c r="D19" s="21">
        <f t="shared" si="1"/>
        <v>72321.42857142857</v>
      </c>
      <c r="E19" s="20">
        <f>SUM(D$16:D19)</f>
        <v>321428.5714285714</v>
      </c>
      <c r="F19" s="22">
        <f t="shared" si="2"/>
        <v>56226.57226155768</v>
      </c>
      <c r="G19" s="45">
        <f>SUM(F$16:F19)</f>
        <v>309433.5693461058</v>
      </c>
    </row>
    <row r="20" spans="1:7" ht="12.75">
      <c r="A20" s="57">
        <f t="shared" si="3"/>
        <v>5</v>
      </c>
      <c r="B20" s="41">
        <f t="shared" si="0"/>
        <v>64285.71428571428</v>
      </c>
      <c r="C20" s="20">
        <f>SUM(B$16:B20)</f>
        <v>289285.71428571426</v>
      </c>
      <c r="D20" s="21">
        <f t="shared" si="1"/>
        <v>56250</v>
      </c>
      <c r="E20" s="20">
        <f>SUM(D$16:D20)</f>
        <v>377678.5714285714</v>
      </c>
      <c r="F20" s="22">
        <f t="shared" si="2"/>
        <v>40161.83732968406</v>
      </c>
      <c r="G20" s="45">
        <f>SUM(F$16:F20)</f>
        <v>349595.40667578985</v>
      </c>
    </row>
    <row r="21" spans="1:7" ht="12.75">
      <c r="A21" s="57">
        <f t="shared" si="3"/>
        <v>6</v>
      </c>
      <c r="B21" s="41">
        <f t="shared" si="0"/>
        <v>64285.71428571428</v>
      </c>
      <c r="C21" s="20">
        <f>SUM(B$16:B21)</f>
        <v>353571.4285714285</v>
      </c>
      <c r="D21" s="21">
        <f t="shared" si="1"/>
        <v>40178.57142857143</v>
      </c>
      <c r="E21" s="20">
        <f>SUM(D$16:D21)</f>
        <v>417857.14285714284</v>
      </c>
      <c r="F21" s="22">
        <f t="shared" si="2"/>
        <v>40161.83732968406</v>
      </c>
      <c r="G21" s="45">
        <f>SUM(F$16:F21)</f>
        <v>389757.2440054739</v>
      </c>
    </row>
    <row r="22" spans="1:7" ht="12.75">
      <c r="A22" s="57">
        <f t="shared" si="3"/>
        <v>7</v>
      </c>
      <c r="B22" s="41">
        <f t="shared" si="0"/>
        <v>64285.71428571428</v>
      </c>
      <c r="C22" s="20">
        <f>SUM(B$16:B22)</f>
        <v>417857.1428571428</v>
      </c>
      <c r="D22" s="21">
        <f t="shared" si="1"/>
        <v>24107.142857142855</v>
      </c>
      <c r="E22" s="20">
        <f>SUM(D$16:D22)</f>
        <v>441964.2857142857</v>
      </c>
      <c r="F22" s="22">
        <f t="shared" si="2"/>
        <v>40161.83732968406</v>
      </c>
      <c r="G22" s="45">
        <f>SUM(F$16:F22)</f>
        <v>429919.081335158</v>
      </c>
    </row>
    <row r="23" spans="1:7" ht="13.5" thickBot="1">
      <c r="A23" s="59">
        <f t="shared" si="3"/>
        <v>8</v>
      </c>
      <c r="B23" s="41">
        <f>D6-D11-SUM(B16:B22)</f>
        <v>32142.857142857218</v>
      </c>
      <c r="C23" s="20">
        <f>SUM(B$16:B23)</f>
        <v>450000</v>
      </c>
      <c r="D23" s="21">
        <f t="shared" si="1"/>
        <v>8035.714285714285</v>
      </c>
      <c r="E23" s="20">
        <f>SUM(D$16:D23)</f>
        <v>449999.99999999994</v>
      </c>
      <c r="F23" s="22">
        <f t="shared" si="2"/>
        <v>20080.91866484203</v>
      </c>
      <c r="G23" s="45">
        <f>SUM(F$16:F23)</f>
        <v>450000</v>
      </c>
    </row>
    <row r="24" spans="1:7" ht="15.75" customHeight="1" thickBot="1" thickTop="1">
      <c r="A24" s="47" t="s">
        <v>5</v>
      </c>
      <c r="B24" s="69">
        <f>SUM(B16:B23)</f>
        <v>450000</v>
      </c>
      <c r="C24" s="49"/>
      <c r="D24" s="70">
        <f>SUM(D16:D23)</f>
        <v>449999.99999999994</v>
      </c>
      <c r="E24" s="51"/>
      <c r="F24" s="70">
        <f>SUM(F16:F23)</f>
        <v>450000</v>
      </c>
      <c r="G24" s="52"/>
    </row>
    <row r="25" spans="1:7" ht="12.75">
      <c r="A25" s="1"/>
      <c r="B25" s="1"/>
      <c r="C25" s="1"/>
      <c r="D25" s="1"/>
      <c r="E25" s="1"/>
      <c r="F25" s="1"/>
      <c r="G25" s="1"/>
    </row>
    <row r="47" spans="1:7" ht="12.75" hidden="1">
      <c r="A47" s="1" t="s">
        <v>3</v>
      </c>
      <c r="B47" s="1"/>
      <c r="C47" s="1"/>
      <c r="D47" s="1"/>
      <c r="E47" s="1"/>
      <c r="F47" s="1"/>
      <c r="G47" s="1"/>
    </row>
    <row r="48" spans="1:7" ht="13.5" hidden="1" thickBot="1">
      <c r="A48" s="1"/>
      <c r="B48" s="1"/>
      <c r="C48" s="1"/>
      <c r="D48" s="1"/>
      <c r="E48" s="1"/>
      <c r="F48" s="1"/>
      <c r="G48" s="1"/>
    </row>
    <row r="49" spans="1:7" ht="14.25" hidden="1" thickBot="1" thickTop="1">
      <c r="A49" s="84" t="s">
        <v>7</v>
      </c>
      <c r="B49" s="85"/>
      <c r="C49" s="85"/>
      <c r="D49" s="85"/>
      <c r="E49" s="86"/>
      <c r="F49" s="1"/>
      <c r="G49" s="1"/>
    </row>
    <row r="50" spans="1:9" ht="39.75" hidden="1" thickBot="1" thickTop="1">
      <c r="A50" s="10" t="s">
        <v>4</v>
      </c>
      <c r="B50" s="11" t="s">
        <v>1</v>
      </c>
      <c r="C50" s="11"/>
      <c r="D50" s="11" t="s">
        <v>8</v>
      </c>
      <c r="E50" s="11"/>
      <c r="F50" s="78" t="s">
        <v>6</v>
      </c>
      <c r="G50" s="12" t="s">
        <v>20</v>
      </c>
      <c r="H50" s="77" t="s">
        <v>19</v>
      </c>
      <c r="I50" s="77" t="s">
        <v>24</v>
      </c>
    </row>
    <row r="51" spans="1:9" ht="13.5" hidden="1" thickTop="1">
      <c r="A51" s="13">
        <v>1</v>
      </c>
      <c r="B51" s="14">
        <f aca="true" t="shared" si="4" ref="B51:B57">($D$6-$D$11)/$D$7</f>
        <v>64285.71428571428</v>
      </c>
      <c r="C51" s="14"/>
      <c r="D51" s="15">
        <f aca="true" t="shared" si="5" ref="D51:D58">($D$6-$D$11)*($D$7-A51+1)/($D$7*($D$7+1)/2)</f>
        <v>112500</v>
      </c>
      <c r="E51" s="15"/>
      <c r="F51" s="79">
        <f>($D$6-D11)*$D$9*(D10/12)</f>
        <v>64285.71428571428</v>
      </c>
      <c r="G51" s="16">
        <f>$D$6-D11-F51</f>
        <v>385714.28571428574</v>
      </c>
      <c r="H51" s="75">
        <f>(($D$7*12)-D10)</f>
        <v>78</v>
      </c>
      <c r="I51" s="83" t="s">
        <v>25</v>
      </c>
    </row>
    <row r="52" spans="1:9" ht="12.75" hidden="1">
      <c r="A52" s="13">
        <f>A51+1</f>
        <v>2</v>
      </c>
      <c r="B52" s="14">
        <f t="shared" si="4"/>
        <v>64285.71428571428</v>
      </c>
      <c r="C52" s="14"/>
      <c r="D52" s="15">
        <f t="shared" si="5"/>
        <v>96428.57142857143</v>
      </c>
      <c r="E52" s="15"/>
      <c r="F52" s="79">
        <f aca="true" t="shared" si="6" ref="F52:F57">IF(I51="DB",G51*$D$9,G51/H51*12)</f>
        <v>110204.08163265306</v>
      </c>
      <c r="G52" s="16">
        <f>G51-F52</f>
        <v>275510.20408163266</v>
      </c>
      <c r="H52" s="75">
        <f aca="true" t="shared" si="7" ref="H52:H57">H51-12</f>
        <v>66</v>
      </c>
      <c r="I52" s="83" t="str">
        <f aca="true" t="shared" si="8" ref="I52:I58">IF(I51="SL","SL",IF(G51/H51*12&gt;=G51*$D$9,"SL","DB"))</f>
        <v>DB</v>
      </c>
    </row>
    <row r="53" spans="1:9" ht="12.75" hidden="1">
      <c r="A53" s="13">
        <f aca="true" t="shared" si="9" ref="A53:A58">A52+1</f>
        <v>3</v>
      </c>
      <c r="B53" s="14">
        <f t="shared" si="4"/>
        <v>64285.71428571428</v>
      </c>
      <c r="C53" s="14"/>
      <c r="D53" s="15">
        <f>($D$6-$D$11)*($D$7-A53+1)/($D$7*($D$7+1)/2)</f>
        <v>80357.14285714286</v>
      </c>
      <c r="E53" s="15"/>
      <c r="F53" s="79">
        <f t="shared" si="6"/>
        <v>78717.20116618076</v>
      </c>
      <c r="G53" s="16">
        <f aca="true" t="shared" si="10" ref="G53:G58">G52-F53</f>
        <v>196793.00291545189</v>
      </c>
      <c r="H53" s="75">
        <f t="shared" si="7"/>
        <v>54</v>
      </c>
      <c r="I53" s="83" t="str">
        <f t="shared" si="8"/>
        <v>DB</v>
      </c>
    </row>
    <row r="54" spans="1:9" ht="12.75" hidden="1">
      <c r="A54" s="13">
        <f t="shared" si="9"/>
        <v>4</v>
      </c>
      <c r="B54" s="14">
        <f t="shared" si="4"/>
        <v>64285.71428571428</v>
      </c>
      <c r="C54" s="14"/>
      <c r="D54" s="15">
        <f>($D$6-$D$11)*($D$7-A54+1)/($D$7*($D$7+1)/2)</f>
        <v>64285.71428571428</v>
      </c>
      <c r="E54" s="15"/>
      <c r="F54" s="79">
        <f t="shared" si="6"/>
        <v>56226.57226155768</v>
      </c>
      <c r="G54" s="16">
        <f t="shared" si="10"/>
        <v>140566.4306538942</v>
      </c>
      <c r="H54" s="75">
        <f t="shared" si="7"/>
        <v>42</v>
      </c>
      <c r="I54" s="83" t="str">
        <f t="shared" si="8"/>
        <v>DB</v>
      </c>
    </row>
    <row r="55" spans="1:9" ht="12.75" hidden="1">
      <c r="A55" s="13">
        <f t="shared" si="9"/>
        <v>5</v>
      </c>
      <c r="B55" s="14">
        <f t="shared" si="4"/>
        <v>64285.71428571428</v>
      </c>
      <c r="C55" s="14"/>
      <c r="D55" s="15">
        <f t="shared" si="5"/>
        <v>48214.28571428572</v>
      </c>
      <c r="E55" s="15"/>
      <c r="F55" s="79">
        <f t="shared" si="6"/>
        <v>40161.83732968406</v>
      </c>
      <c r="G55" s="16">
        <f t="shared" si="10"/>
        <v>100404.59332421015</v>
      </c>
      <c r="H55" s="75">
        <f t="shared" si="7"/>
        <v>30</v>
      </c>
      <c r="I55" s="83" t="str">
        <f t="shared" si="8"/>
        <v>SL</v>
      </c>
    </row>
    <row r="56" spans="1:9" ht="12.75" hidden="1">
      <c r="A56" s="13">
        <f t="shared" si="9"/>
        <v>6</v>
      </c>
      <c r="B56" s="14">
        <f t="shared" si="4"/>
        <v>64285.71428571428</v>
      </c>
      <c r="C56" s="14"/>
      <c r="D56" s="15">
        <f t="shared" si="5"/>
        <v>32142.85714285714</v>
      </c>
      <c r="E56" s="15"/>
      <c r="F56" s="79">
        <f t="shared" si="6"/>
        <v>40161.83732968406</v>
      </c>
      <c r="G56" s="16">
        <f t="shared" si="10"/>
        <v>60242.75599452609</v>
      </c>
      <c r="H56" s="75">
        <f t="shared" si="7"/>
        <v>18</v>
      </c>
      <c r="I56" s="83" t="str">
        <f t="shared" si="8"/>
        <v>SL</v>
      </c>
    </row>
    <row r="57" spans="1:9" ht="12.75" hidden="1">
      <c r="A57" s="13">
        <f t="shared" si="9"/>
        <v>7</v>
      </c>
      <c r="B57" s="14">
        <f t="shared" si="4"/>
        <v>64285.71428571428</v>
      </c>
      <c r="C57" s="14"/>
      <c r="D57" s="15">
        <f t="shared" si="5"/>
        <v>16071.42857142857</v>
      </c>
      <c r="E57" s="15"/>
      <c r="F57" s="79">
        <f t="shared" si="6"/>
        <v>40161.83732968406</v>
      </c>
      <c r="G57" s="16">
        <f t="shared" si="10"/>
        <v>20080.91866484203</v>
      </c>
      <c r="H57" s="75">
        <f t="shared" si="7"/>
        <v>6</v>
      </c>
      <c r="I57" s="83" t="str">
        <f t="shared" si="8"/>
        <v>SL</v>
      </c>
    </row>
    <row r="58" spans="1:9" ht="13.5" hidden="1" thickBot="1">
      <c r="A58" s="13">
        <f t="shared" si="9"/>
        <v>8</v>
      </c>
      <c r="B58" s="14"/>
      <c r="C58" s="14"/>
      <c r="D58" s="15">
        <f t="shared" si="5"/>
        <v>0</v>
      </c>
      <c r="E58" s="15"/>
      <c r="F58" s="79">
        <f>G57</f>
        <v>20080.91866484203</v>
      </c>
      <c r="G58" s="16">
        <f t="shared" si="10"/>
        <v>0</v>
      </c>
      <c r="I58" s="83" t="str">
        <f t="shared" si="8"/>
        <v>SL</v>
      </c>
    </row>
    <row r="59" spans="1:7" ht="13.5" hidden="1" thickTop="1">
      <c r="A59" s="17" t="s">
        <v>5</v>
      </c>
      <c r="B59" s="18">
        <f>SUM(B51:B58)</f>
        <v>449999.99999999994</v>
      </c>
      <c r="C59" s="18"/>
      <c r="D59" s="19">
        <f>SUM(D51:D58)</f>
        <v>450000</v>
      </c>
      <c r="E59" s="19"/>
      <c r="F59" s="80">
        <f>SUM(F51:F58)</f>
        <v>450000</v>
      </c>
      <c r="G59" s="1"/>
    </row>
  </sheetData>
  <sheetProtection/>
  <mergeCells count="4">
    <mergeCell ref="B14:C14"/>
    <mergeCell ref="D14:E14"/>
    <mergeCell ref="F14:G14"/>
    <mergeCell ref="A49:E49"/>
  </mergeCells>
  <printOptions/>
  <pageMargins left="0.75" right="0.75" top="1" bottom="1" header="0.5" footer="0.5"/>
  <pageSetup horizontalDpi="600" verticalDpi="600" orientation="landscape" r:id="rId1"/>
  <ignoredErrors>
    <ignoredError sqref="F16:F23 D17:D23 C16:D16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7"/>
  </sheetPr>
  <dimension ref="A1:I68"/>
  <sheetViews>
    <sheetView showGridLines="0" workbookViewId="0" topLeftCell="A1">
      <selection activeCell="A1" sqref="A1"/>
    </sheetView>
  </sheetViews>
  <sheetFormatPr defaultColWidth="9.140625" defaultRowHeight="12.75"/>
  <cols>
    <col min="2" max="2" width="13.7109375" style="0" customWidth="1"/>
    <col min="3" max="3" width="14.7109375" style="0" customWidth="1"/>
    <col min="4" max="4" width="14.28125" style="0" customWidth="1"/>
    <col min="5" max="5" width="16.140625" style="0" customWidth="1"/>
    <col min="6" max="6" width="14.28125" style="0" customWidth="1"/>
    <col min="7" max="7" width="14.140625" style="0" customWidth="1"/>
    <col min="8" max="8" width="10.7109375" style="0" customWidth="1"/>
  </cols>
  <sheetData>
    <row r="1" spans="1:7" ht="13.5" customHeight="1">
      <c r="A1" s="23" t="s">
        <v>21</v>
      </c>
      <c r="C1" s="1"/>
      <c r="D1" s="1"/>
      <c r="E1" s="1"/>
      <c r="F1" s="1"/>
      <c r="G1" s="1"/>
    </row>
    <row r="2" spans="1:7" ht="13.5" customHeight="1">
      <c r="A2" s="23" t="s">
        <v>10</v>
      </c>
      <c r="C2" s="1"/>
      <c r="D2" s="1"/>
      <c r="E2" s="1"/>
      <c r="F2" s="1"/>
      <c r="G2" s="1"/>
    </row>
    <row r="3" spans="1:7" ht="13.5" customHeight="1">
      <c r="A3" s="82" t="s">
        <v>9</v>
      </c>
      <c r="C3" s="1"/>
      <c r="D3" s="1"/>
      <c r="E3" s="1"/>
      <c r="F3" s="1"/>
      <c r="G3" s="1"/>
    </row>
    <row r="4" spans="2:7" ht="12.75">
      <c r="B4" s="1"/>
      <c r="C4" s="1"/>
      <c r="D4" s="1"/>
      <c r="E4" s="1"/>
      <c r="F4" s="1"/>
      <c r="G4" s="1"/>
    </row>
    <row r="5" spans="1:7" ht="15.75" customHeight="1">
      <c r="A5" s="36" t="s">
        <v>23</v>
      </c>
      <c r="B5" s="37"/>
      <c r="C5" s="37"/>
      <c r="D5" s="37"/>
      <c r="E5" s="1"/>
      <c r="F5" s="1"/>
      <c r="G5" s="1"/>
    </row>
    <row r="6" spans="1:7" ht="12.75">
      <c r="A6" s="24" t="s">
        <v>0</v>
      </c>
      <c r="B6" s="25"/>
      <c r="C6" s="25"/>
      <c r="D6" s="30">
        <v>500000</v>
      </c>
      <c r="E6" s="2"/>
      <c r="F6" s="1"/>
      <c r="G6" s="3"/>
    </row>
    <row r="7" spans="1:7" ht="12.75">
      <c r="A7" s="26" t="s">
        <v>12</v>
      </c>
      <c r="B7" s="27"/>
      <c r="C7" s="27"/>
      <c r="D7" s="31">
        <v>10</v>
      </c>
      <c r="E7" s="4"/>
      <c r="F7" s="1"/>
      <c r="G7" s="1"/>
    </row>
    <row r="8" spans="1:7" ht="12.75">
      <c r="A8" s="26" t="s">
        <v>13</v>
      </c>
      <c r="B8" s="27"/>
      <c r="C8" s="27"/>
      <c r="D8" s="32">
        <v>2</v>
      </c>
      <c r="E8" s="5"/>
      <c r="F8" s="1"/>
      <c r="G8" s="1"/>
    </row>
    <row r="9" spans="1:7" ht="12.75">
      <c r="A9" s="26" t="s">
        <v>14</v>
      </c>
      <c r="B9" s="27"/>
      <c r="C9" s="27"/>
      <c r="D9" s="33">
        <f>1/D7*D8</f>
        <v>0.2</v>
      </c>
      <c r="E9" s="6"/>
      <c r="F9" s="1"/>
      <c r="G9" s="1"/>
    </row>
    <row r="10" spans="1:7" ht="12.75">
      <c r="A10" s="26" t="s">
        <v>17</v>
      </c>
      <c r="B10" s="27"/>
      <c r="C10" s="27"/>
      <c r="D10" s="34">
        <v>6</v>
      </c>
      <c r="E10" s="7"/>
      <c r="F10" s="8"/>
      <c r="G10" s="1"/>
    </row>
    <row r="11" spans="1:7" ht="12.75">
      <c r="A11" s="28" t="s">
        <v>15</v>
      </c>
      <c r="B11" s="29"/>
      <c r="C11" s="29"/>
      <c r="D11" s="35">
        <v>50000</v>
      </c>
      <c r="E11" s="9"/>
      <c r="F11" s="1"/>
      <c r="G11" s="1"/>
    </row>
    <row r="12" spans="1:7" ht="12.75">
      <c r="A12" s="1"/>
      <c r="B12" s="1"/>
      <c r="C12" s="1"/>
      <c r="D12" s="1"/>
      <c r="E12" s="1"/>
      <c r="F12" s="1"/>
      <c r="G12" s="1"/>
    </row>
    <row r="13" spans="1:7" ht="15.75" customHeight="1" thickBot="1">
      <c r="A13" s="1"/>
      <c r="B13" s="1"/>
      <c r="C13" s="1"/>
      <c r="D13" s="1"/>
      <c r="E13" s="1"/>
      <c r="F13" s="1"/>
      <c r="G13" s="81" t="str">
        <f>A1&amp;"  CONFIDENTIAL"</f>
        <v>[Company Name]  CONFIDENTIAL</v>
      </c>
    </row>
    <row r="14" spans="1:7" ht="15.75" customHeight="1">
      <c r="A14" s="53" t="s">
        <v>2</v>
      </c>
      <c r="B14" s="87" t="s">
        <v>1</v>
      </c>
      <c r="C14" s="87"/>
      <c r="D14" s="87" t="s">
        <v>22</v>
      </c>
      <c r="E14" s="87"/>
      <c r="F14" s="88" t="s">
        <v>16</v>
      </c>
      <c r="G14" s="89"/>
    </row>
    <row r="15" spans="1:7" ht="28.5" customHeight="1">
      <c r="A15" s="54"/>
      <c r="B15" s="55" t="s">
        <v>18</v>
      </c>
      <c r="C15" s="55" t="s">
        <v>11</v>
      </c>
      <c r="D15" s="55" t="s">
        <v>18</v>
      </c>
      <c r="E15" s="55" t="s">
        <v>11</v>
      </c>
      <c r="F15" s="55" t="s">
        <v>18</v>
      </c>
      <c r="G15" s="56" t="s">
        <v>11</v>
      </c>
    </row>
    <row r="16" spans="1:7" ht="12.75">
      <c r="A16" s="57">
        <v>1</v>
      </c>
      <c r="B16" s="41">
        <f>B57*($D$10/12)</f>
        <v>22500</v>
      </c>
      <c r="C16" s="42">
        <f>SUM(B$16:B16)</f>
        <v>22500</v>
      </c>
      <c r="D16" s="22">
        <f>D57*($D$10/12)</f>
        <v>40909.09090909091</v>
      </c>
      <c r="E16" s="42">
        <f>SUM(D$16:D16)</f>
        <v>40909.09090909091</v>
      </c>
      <c r="F16" s="22">
        <f>F57</f>
        <v>45000</v>
      </c>
      <c r="G16" s="45">
        <f>SUM(F$16:F16)</f>
        <v>45000</v>
      </c>
    </row>
    <row r="17" spans="1:7" ht="12.75">
      <c r="A17" s="57">
        <f>A16+1</f>
        <v>2</v>
      </c>
      <c r="B17" s="22">
        <f aca="true" t="shared" si="0" ref="B17:B25">B58</f>
        <v>45000</v>
      </c>
      <c r="C17" s="42">
        <f>SUM(B$16:B17)</f>
        <v>67500</v>
      </c>
      <c r="D17" s="22">
        <f aca="true" t="shared" si="1" ref="D17:D26">D57*((12-$D$10)/12)+D58*($D$10/12)</f>
        <v>77727.27272727274</v>
      </c>
      <c r="E17" s="42">
        <f>SUM(D$16:D17)</f>
        <v>118636.36363636365</v>
      </c>
      <c r="F17" s="22">
        <f aca="true" t="shared" si="2" ref="F17:F26">F58</f>
        <v>81000</v>
      </c>
      <c r="G17" s="45">
        <f>SUM(F$16:F17)</f>
        <v>126000</v>
      </c>
    </row>
    <row r="18" spans="1:7" ht="12.75">
      <c r="A18" s="57">
        <f aca="true" t="shared" si="3" ref="A18:A26">A17+1</f>
        <v>3</v>
      </c>
      <c r="B18" s="22">
        <f t="shared" si="0"/>
        <v>45000</v>
      </c>
      <c r="C18" s="42">
        <f>SUM(B$16:B18)</f>
        <v>112500</v>
      </c>
      <c r="D18" s="22">
        <f t="shared" si="1"/>
        <v>69545.45454545454</v>
      </c>
      <c r="E18" s="42">
        <f>SUM(D$16:D18)</f>
        <v>188181.81818181818</v>
      </c>
      <c r="F18" s="22">
        <f t="shared" si="2"/>
        <v>64800</v>
      </c>
      <c r="G18" s="45">
        <f>SUM(F$16:F18)</f>
        <v>190800</v>
      </c>
    </row>
    <row r="19" spans="1:7" ht="12.75">
      <c r="A19" s="57">
        <f t="shared" si="3"/>
        <v>4</v>
      </c>
      <c r="B19" s="22">
        <f t="shared" si="0"/>
        <v>45000</v>
      </c>
      <c r="C19" s="42">
        <f>SUM(B$16:B19)</f>
        <v>157500</v>
      </c>
      <c r="D19" s="22">
        <f t="shared" si="1"/>
        <v>61363.63636363637</v>
      </c>
      <c r="E19" s="42">
        <f>SUM(D$16:D19)</f>
        <v>249545.45454545453</v>
      </c>
      <c r="F19" s="22">
        <f t="shared" si="2"/>
        <v>51840</v>
      </c>
      <c r="G19" s="45">
        <f>SUM(F$16:F19)</f>
        <v>242640</v>
      </c>
    </row>
    <row r="20" spans="1:7" ht="12.75">
      <c r="A20" s="57">
        <f t="shared" si="3"/>
        <v>5</v>
      </c>
      <c r="B20" s="22">
        <f t="shared" si="0"/>
        <v>45000</v>
      </c>
      <c r="C20" s="42">
        <f>SUM(B$16:B20)</f>
        <v>202500</v>
      </c>
      <c r="D20" s="22">
        <f t="shared" si="1"/>
        <v>53181.81818181818</v>
      </c>
      <c r="E20" s="42">
        <f>SUM(D$16:D20)</f>
        <v>302727.2727272727</v>
      </c>
      <c r="F20" s="22">
        <f t="shared" si="2"/>
        <v>41472</v>
      </c>
      <c r="G20" s="45">
        <f>SUM(F$16:F20)</f>
        <v>284112</v>
      </c>
    </row>
    <row r="21" spans="1:7" ht="12.75">
      <c r="A21" s="57">
        <f t="shared" si="3"/>
        <v>6</v>
      </c>
      <c r="B21" s="22">
        <f t="shared" si="0"/>
        <v>45000</v>
      </c>
      <c r="C21" s="42">
        <f>SUM(B$16:B21)</f>
        <v>247500</v>
      </c>
      <c r="D21" s="22">
        <f t="shared" si="1"/>
        <v>45000</v>
      </c>
      <c r="E21" s="42">
        <f>SUM(D$16:D21)</f>
        <v>347727.2727272727</v>
      </c>
      <c r="F21" s="22">
        <f t="shared" si="2"/>
        <v>33177.6</v>
      </c>
      <c r="G21" s="45">
        <f>SUM(F$16:F21)</f>
        <v>317289.6</v>
      </c>
    </row>
    <row r="22" spans="1:7" ht="12.75">
      <c r="A22" s="57">
        <f t="shared" si="3"/>
        <v>7</v>
      </c>
      <c r="B22" s="22">
        <f t="shared" si="0"/>
        <v>45000</v>
      </c>
      <c r="C22" s="42">
        <f>SUM(B$16:B22)</f>
        <v>292500</v>
      </c>
      <c r="D22" s="22">
        <f t="shared" si="1"/>
        <v>36818.18181818182</v>
      </c>
      <c r="E22" s="42">
        <f>SUM(D$16:D22)</f>
        <v>384545.45454545453</v>
      </c>
      <c r="F22" s="22">
        <f t="shared" si="2"/>
        <v>29491.199999999997</v>
      </c>
      <c r="G22" s="45">
        <f>SUM(F$16:F22)</f>
        <v>346780.8</v>
      </c>
    </row>
    <row r="23" spans="1:7" ht="12.75">
      <c r="A23" s="57">
        <f t="shared" si="3"/>
        <v>8</v>
      </c>
      <c r="B23" s="22">
        <f t="shared" si="0"/>
        <v>45000</v>
      </c>
      <c r="C23" s="42">
        <f>SUM(B$16:B23)</f>
        <v>337500</v>
      </c>
      <c r="D23" s="22">
        <f t="shared" si="1"/>
        <v>28636.363636363636</v>
      </c>
      <c r="E23" s="42">
        <f>SUM(D$16:D23)</f>
        <v>413181.8181818182</v>
      </c>
      <c r="F23" s="22">
        <f t="shared" si="2"/>
        <v>29491.199999999997</v>
      </c>
      <c r="G23" s="45">
        <f>SUM(F$16:F23)</f>
        <v>376272</v>
      </c>
    </row>
    <row r="24" spans="1:7" ht="12.75">
      <c r="A24" s="57">
        <f t="shared" si="3"/>
        <v>9</v>
      </c>
      <c r="B24" s="22">
        <f t="shared" si="0"/>
        <v>45000</v>
      </c>
      <c r="C24" s="42">
        <f>SUM(B$16:B24)</f>
        <v>382500</v>
      </c>
      <c r="D24" s="22">
        <f t="shared" si="1"/>
        <v>20454.545454545456</v>
      </c>
      <c r="E24" s="42">
        <f>SUM(D$16:D24)</f>
        <v>433636.36363636365</v>
      </c>
      <c r="F24" s="22">
        <f t="shared" si="2"/>
        <v>29491.199999999997</v>
      </c>
      <c r="G24" s="45">
        <f>SUM(F$16:F24)</f>
        <v>405763.2</v>
      </c>
    </row>
    <row r="25" spans="1:7" ht="12.75">
      <c r="A25" s="57">
        <f t="shared" si="3"/>
        <v>10</v>
      </c>
      <c r="B25" s="22">
        <f t="shared" si="0"/>
        <v>45000</v>
      </c>
      <c r="C25" s="42">
        <f>SUM(B$16:B25)</f>
        <v>427500</v>
      </c>
      <c r="D25" s="22">
        <f t="shared" si="1"/>
        <v>12272.727272727272</v>
      </c>
      <c r="E25" s="42">
        <f>SUM(D$16:D25)</f>
        <v>445909.09090909094</v>
      </c>
      <c r="F25" s="22">
        <f t="shared" si="2"/>
        <v>29491.200000000004</v>
      </c>
      <c r="G25" s="45">
        <f>SUM(F$16:F25)</f>
        <v>435254.4</v>
      </c>
    </row>
    <row r="26" spans="1:7" ht="13.5" thickBot="1">
      <c r="A26" s="59">
        <f t="shared" si="3"/>
        <v>11</v>
      </c>
      <c r="B26" s="41">
        <f>D6-D11-SUM(B16:B25)</f>
        <v>22500</v>
      </c>
      <c r="C26" s="43">
        <f>SUM(B$16:B26)</f>
        <v>450000</v>
      </c>
      <c r="D26" s="22">
        <f t="shared" si="1"/>
        <v>4090.909090909091</v>
      </c>
      <c r="E26" s="43">
        <f>SUM(D$16:D26)</f>
        <v>450000.00000000006</v>
      </c>
      <c r="F26" s="22">
        <f t="shared" si="2"/>
        <v>14745.599999999999</v>
      </c>
      <c r="G26" s="45">
        <f>SUM(F$16:F26)</f>
        <v>450000</v>
      </c>
    </row>
    <row r="27" spans="1:7" ht="15.75" customHeight="1" thickBot="1" thickTop="1">
      <c r="A27" s="47" t="s">
        <v>5</v>
      </c>
      <c r="B27" s="69">
        <f>SUM(B16:B26)</f>
        <v>450000</v>
      </c>
      <c r="C27" s="48"/>
      <c r="D27" s="70">
        <f>SUM(D16:D26)</f>
        <v>450000.00000000006</v>
      </c>
      <c r="E27" s="50"/>
      <c r="F27" s="70">
        <f>SUM(F16:F26)</f>
        <v>450000</v>
      </c>
      <c r="G27" s="52"/>
    </row>
    <row r="53" spans="1:7" ht="12.75" hidden="1">
      <c r="A53" s="1" t="s">
        <v>3</v>
      </c>
      <c r="B53" s="1"/>
      <c r="C53" s="1"/>
      <c r="D53" s="1"/>
      <c r="E53" s="1"/>
      <c r="F53" s="1"/>
      <c r="G53" s="1"/>
    </row>
    <row r="54" spans="1:7" ht="13.5" hidden="1" thickBot="1">
      <c r="A54" s="1"/>
      <c r="B54" s="1"/>
      <c r="C54" s="1"/>
      <c r="D54" s="1"/>
      <c r="E54" s="1"/>
      <c r="F54" s="1"/>
      <c r="G54" s="1"/>
    </row>
    <row r="55" spans="1:7" ht="14.25" hidden="1" thickBot="1" thickTop="1">
      <c r="A55" s="84" t="s">
        <v>7</v>
      </c>
      <c r="B55" s="85"/>
      <c r="C55" s="85"/>
      <c r="D55" s="85"/>
      <c r="E55" s="86"/>
      <c r="F55" s="1"/>
      <c r="G55" s="1"/>
    </row>
    <row r="56" spans="1:9" ht="39.75" hidden="1" thickBot="1" thickTop="1">
      <c r="A56" s="10" t="s">
        <v>4</v>
      </c>
      <c r="B56" s="11" t="s">
        <v>1</v>
      </c>
      <c r="C56" s="11"/>
      <c r="D56" s="11" t="s">
        <v>8</v>
      </c>
      <c r="E56" s="11"/>
      <c r="F56" s="78" t="s">
        <v>6</v>
      </c>
      <c r="G56" s="12" t="s">
        <v>20</v>
      </c>
      <c r="H56" s="77" t="s">
        <v>19</v>
      </c>
      <c r="I56" s="77" t="s">
        <v>24</v>
      </c>
    </row>
    <row r="57" spans="1:9" ht="13.5" hidden="1" thickTop="1">
      <c r="A57" s="13">
        <v>1</v>
      </c>
      <c r="B57" s="14">
        <f aca="true" t="shared" si="4" ref="B57:B66">($D$6-$D$11)/$D$7</f>
        <v>45000</v>
      </c>
      <c r="C57" s="14"/>
      <c r="D57" s="15">
        <f aca="true" t="shared" si="5" ref="D57:D67">($D$6-$D$11)*($D$7-A57+1)/($D$7*($D$7+1)/2)</f>
        <v>81818.18181818182</v>
      </c>
      <c r="E57" s="15"/>
      <c r="F57" s="79">
        <f>(($D$6-$D$11)*$D$9)*D10/12</f>
        <v>45000</v>
      </c>
      <c r="G57" s="16">
        <f>$D$6-D11-F57</f>
        <v>405000</v>
      </c>
      <c r="H57" s="75">
        <f>(($D$7*12)-D10)</f>
        <v>114</v>
      </c>
      <c r="I57" s="83" t="s">
        <v>25</v>
      </c>
    </row>
    <row r="58" spans="1:9" ht="12.75" hidden="1">
      <c r="A58" s="13">
        <f aca="true" t="shared" si="6" ref="A58:A67">A57+1</f>
        <v>2</v>
      </c>
      <c r="B58" s="14">
        <f t="shared" si="4"/>
        <v>45000</v>
      </c>
      <c r="C58" s="14"/>
      <c r="D58" s="15">
        <f t="shared" si="5"/>
        <v>73636.36363636363</v>
      </c>
      <c r="E58" s="15"/>
      <c r="F58" s="79">
        <f>IF(I58="DB",G57*$D$9,G57/H57*12)</f>
        <v>81000</v>
      </c>
      <c r="G58" s="16">
        <f>G57-F58</f>
        <v>324000</v>
      </c>
      <c r="H58" s="75">
        <f>H57-12</f>
        <v>102</v>
      </c>
      <c r="I58" s="83" t="str">
        <f aca="true" t="shared" si="7" ref="I58:I67">IF(I57="SL","SL",IF(G57/H57*12&gt;=G57*$D$9,"SL","DB"))</f>
        <v>DB</v>
      </c>
    </row>
    <row r="59" spans="1:9" ht="12.75" hidden="1">
      <c r="A59" s="13">
        <f t="shared" si="6"/>
        <v>3</v>
      </c>
      <c r="B59" s="14">
        <f t="shared" si="4"/>
        <v>45000</v>
      </c>
      <c r="C59" s="14"/>
      <c r="D59" s="15">
        <f t="shared" si="5"/>
        <v>65454.545454545456</v>
      </c>
      <c r="E59" s="15"/>
      <c r="F59" s="79">
        <f aca="true" t="shared" si="8" ref="F59:F66">IF(I59="DB",G58*$D$9,G58/H58*12)</f>
        <v>64800</v>
      </c>
      <c r="G59" s="16">
        <f aca="true" t="shared" si="9" ref="G59:G67">G58-F59</f>
        <v>259200</v>
      </c>
      <c r="H59" s="75">
        <f aca="true" t="shared" si="10" ref="H59:H66">H58-12</f>
        <v>90</v>
      </c>
      <c r="I59" s="83" t="str">
        <f t="shared" si="7"/>
        <v>DB</v>
      </c>
    </row>
    <row r="60" spans="1:9" ht="12.75" hidden="1">
      <c r="A60" s="13">
        <f t="shared" si="6"/>
        <v>4</v>
      </c>
      <c r="B60" s="14">
        <f t="shared" si="4"/>
        <v>45000</v>
      </c>
      <c r="C60" s="14"/>
      <c r="D60" s="15">
        <f>($D$6-$D$11)*($D$7-A60+1)/($D$7*($D$7+1)/2)</f>
        <v>57272.72727272727</v>
      </c>
      <c r="E60" s="15"/>
      <c r="F60" s="79">
        <f t="shared" si="8"/>
        <v>51840</v>
      </c>
      <c r="G60" s="16">
        <f t="shared" si="9"/>
        <v>207360</v>
      </c>
      <c r="H60" s="75">
        <f t="shared" si="10"/>
        <v>78</v>
      </c>
      <c r="I60" s="83" t="str">
        <f t="shared" si="7"/>
        <v>DB</v>
      </c>
    </row>
    <row r="61" spans="1:9" ht="12.75" hidden="1">
      <c r="A61" s="13">
        <f t="shared" si="6"/>
        <v>5</v>
      </c>
      <c r="B61" s="14">
        <f t="shared" si="4"/>
        <v>45000</v>
      </c>
      <c r="C61" s="14"/>
      <c r="D61" s="15">
        <f>($D$6-$D$11)*($D$7-A61+1)/($D$7*($D$7+1)/2)</f>
        <v>49090.90909090909</v>
      </c>
      <c r="E61" s="15"/>
      <c r="F61" s="79">
        <f t="shared" si="8"/>
        <v>41472</v>
      </c>
      <c r="G61" s="16">
        <f t="shared" si="9"/>
        <v>165888</v>
      </c>
      <c r="H61" s="75">
        <f t="shared" si="10"/>
        <v>66</v>
      </c>
      <c r="I61" s="83" t="str">
        <f t="shared" si="7"/>
        <v>DB</v>
      </c>
    </row>
    <row r="62" spans="1:9" ht="12.75" hidden="1">
      <c r="A62" s="13">
        <f t="shared" si="6"/>
        <v>6</v>
      </c>
      <c r="B62" s="14">
        <f t="shared" si="4"/>
        <v>45000</v>
      </c>
      <c r="C62" s="14"/>
      <c r="D62" s="15">
        <f>($D$6-$D$11)*($D$7-A62+1)/($D$7*($D$7+1)/2)</f>
        <v>40909.09090909091</v>
      </c>
      <c r="E62" s="15"/>
      <c r="F62" s="79">
        <f t="shared" si="8"/>
        <v>33177.6</v>
      </c>
      <c r="G62" s="16">
        <f t="shared" si="9"/>
        <v>132710.4</v>
      </c>
      <c r="H62" s="75">
        <f t="shared" si="10"/>
        <v>54</v>
      </c>
      <c r="I62" s="83" t="str">
        <f t="shared" si="7"/>
        <v>DB</v>
      </c>
    </row>
    <row r="63" spans="1:9" ht="12.75" hidden="1">
      <c r="A63" s="13">
        <f t="shared" si="6"/>
        <v>7</v>
      </c>
      <c r="B63" s="14">
        <f t="shared" si="4"/>
        <v>45000</v>
      </c>
      <c r="C63" s="14"/>
      <c r="D63" s="15">
        <f t="shared" si="5"/>
        <v>32727.272727272728</v>
      </c>
      <c r="E63" s="15"/>
      <c r="F63" s="79">
        <f t="shared" si="8"/>
        <v>29491.199999999997</v>
      </c>
      <c r="G63" s="16">
        <f t="shared" si="9"/>
        <v>103219.2</v>
      </c>
      <c r="H63" s="75">
        <f t="shared" si="10"/>
        <v>42</v>
      </c>
      <c r="I63" s="83" t="str">
        <f t="shared" si="7"/>
        <v>SL</v>
      </c>
    </row>
    <row r="64" spans="1:9" ht="12.75" hidden="1">
      <c r="A64" s="13">
        <f t="shared" si="6"/>
        <v>8</v>
      </c>
      <c r="B64" s="14">
        <f t="shared" si="4"/>
        <v>45000</v>
      </c>
      <c r="C64" s="14"/>
      <c r="D64" s="15">
        <f t="shared" si="5"/>
        <v>24545.454545454544</v>
      </c>
      <c r="E64" s="15"/>
      <c r="F64" s="79">
        <f t="shared" si="8"/>
        <v>29491.199999999997</v>
      </c>
      <c r="G64" s="16">
        <f t="shared" si="9"/>
        <v>73728</v>
      </c>
      <c r="H64" s="75">
        <f t="shared" si="10"/>
        <v>30</v>
      </c>
      <c r="I64" s="83" t="str">
        <f t="shared" si="7"/>
        <v>SL</v>
      </c>
    </row>
    <row r="65" spans="1:9" ht="12.75" hidden="1">
      <c r="A65" s="13">
        <f t="shared" si="6"/>
        <v>9</v>
      </c>
      <c r="B65" s="14">
        <f t="shared" si="4"/>
        <v>45000</v>
      </c>
      <c r="C65" s="14"/>
      <c r="D65" s="15">
        <f t="shared" si="5"/>
        <v>16363.636363636364</v>
      </c>
      <c r="E65" s="15"/>
      <c r="F65" s="79">
        <f t="shared" si="8"/>
        <v>29491.199999999997</v>
      </c>
      <c r="G65" s="16">
        <f t="shared" si="9"/>
        <v>44236.8</v>
      </c>
      <c r="H65" s="75">
        <f t="shared" si="10"/>
        <v>18</v>
      </c>
      <c r="I65" s="83" t="str">
        <f t="shared" si="7"/>
        <v>SL</v>
      </c>
    </row>
    <row r="66" spans="1:9" ht="12.75" hidden="1">
      <c r="A66" s="13">
        <f t="shared" si="6"/>
        <v>10</v>
      </c>
      <c r="B66" s="14">
        <f t="shared" si="4"/>
        <v>45000</v>
      </c>
      <c r="C66" s="14"/>
      <c r="D66" s="15">
        <f t="shared" si="5"/>
        <v>8181.818181818182</v>
      </c>
      <c r="E66" s="15"/>
      <c r="F66" s="79">
        <f t="shared" si="8"/>
        <v>29491.200000000004</v>
      </c>
      <c r="G66" s="16">
        <f t="shared" si="9"/>
        <v>14745.599999999999</v>
      </c>
      <c r="H66" s="75">
        <f t="shared" si="10"/>
        <v>6</v>
      </c>
      <c r="I66" s="83" t="str">
        <f t="shared" si="7"/>
        <v>SL</v>
      </c>
    </row>
    <row r="67" spans="1:9" ht="13.5" hidden="1" thickBot="1">
      <c r="A67" s="13">
        <f t="shared" si="6"/>
        <v>11</v>
      </c>
      <c r="B67" s="14"/>
      <c r="C67" s="14"/>
      <c r="D67" s="15">
        <f t="shared" si="5"/>
        <v>0</v>
      </c>
      <c r="E67" s="15"/>
      <c r="F67" s="79">
        <f>G66</f>
        <v>14745.599999999999</v>
      </c>
      <c r="G67" s="16">
        <f t="shared" si="9"/>
        <v>0</v>
      </c>
      <c r="I67" s="83" t="str">
        <f t="shared" si="7"/>
        <v>SL</v>
      </c>
    </row>
    <row r="68" spans="1:7" ht="13.5" hidden="1" thickTop="1">
      <c r="A68" s="17" t="s">
        <v>5</v>
      </c>
      <c r="B68" s="18">
        <f>SUM(B57:B67)</f>
        <v>450000</v>
      </c>
      <c r="C68" s="18"/>
      <c r="D68" s="19">
        <f>SUM(D57:D67)</f>
        <v>450000</v>
      </c>
      <c r="E68" s="19"/>
      <c r="F68" s="80">
        <f>SUM(F57:F67)</f>
        <v>450000</v>
      </c>
      <c r="G68" s="1"/>
    </row>
  </sheetData>
  <sheetProtection/>
  <mergeCells count="4">
    <mergeCell ref="B14:C14"/>
    <mergeCell ref="D14:E14"/>
    <mergeCell ref="F14:G14"/>
    <mergeCell ref="A55:E55"/>
  </mergeCells>
  <printOptions/>
  <pageMargins left="0.75" right="0.75" top="1" bottom="1" header="0.5" footer="0.5"/>
  <pageSetup horizontalDpi="600" verticalDpi="600" orientation="landscape" r:id="rId1"/>
  <ignoredErrors>
    <ignoredError sqref="C16:D16 F16:F26 D17:D26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1"/>
  </sheetPr>
  <dimension ref="A1:I57"/>
  <sheetViews>
    <sheetView showGridLines="0" workbookViewId="0" topLeftCell="A1">
      <selection activeCell="A1" sqref="A1"/>
    </sheetView>
  </sheetViews>
  <sheetFormatPr defaultColWidth="9.140625" defaultRowHeight="12.75"/>
  <cols>
    <col min="2" max="2" width="14.28125" style="0" customWidth="1"/>
    <col min="3" max="3" width="13.8515625" style="0" customWidth="1"/>
    <col min="4" max="4" width="14.57421875" style="0" customWidth="1"/>
    <col min="5" max="5" width="16.140625" style="0" customWidth="1"/>
    <col min="6" max="6" width="15.7109375" style="0" customWidth="1"/>
    <col min="7" max="7" width="14.7109375" style="0" customWidth="1"/>
    <col min="8" max="8" width="11.00390625" style="0" customWidth="1"/>
  </cols>
  <sheetData>
    <row r="1" spans="1:7" ht="13.5" customHeight="1">
      <c r="A1" s="23" t="s">
        <v>21</v>
      </c>
      <c r="C1" s="1"/>
      <c r="D1" s="1"/>
      <c r="E1" s="1"/>
      <c r="F1" s="1"/>
      <c r="G1" s="1"/>
    </row>
    <row r="2" spans="1:7" ht="13.5" customHeight="1">
      <c r="A2" s="23" t="s">
        <v>10</v>
      </c>
      <c r="C2" s="1"/>
      <c r="D2" s="1"/>
      <c r="E2" s="1"/>
      <c r="F2" s="1"/>
      <c r="G2" s="1"/>
    </row>
    <row r="3" spans="1:7" ht="13.5" customHeight="1">
      <c r="A3" s="82" t="s">
        <v>9</v>
      </c>
      <c r="C3" s="1"/>
      <c r="D3" s="1"/>
      <c r="E3" s="1"/>
      <c r="F3" s="1"/>
      <c r="G3" s="1"/>
    </row>
    <row r="4" spans="2:7" ht="12.75">
      <c r="B4" s="1"/>
      <c r="C4" s="1"/>
      <c r="D4" s="1"/>
      <c r="E4" s="1"/>
      <c r="F4" s="1"/>
      <c r="G4" s="1"/>
    </row>
    <row r="5" spans="1:7" ht="15.75" customHeight="1">
      <c r="A5" s="36" t="s">
        <v>23</v>
      </c>
      <c r="B5" s="37"/>
      <c r="C5" s="37"/>
      <c r="D5" s="37"/>
      <c r="E5" s="1"/>
      <c r="F5" s="1"/>
      <c r="G5" s="1"/>
    </row>
    <row r="6" spans="1:7" ht="12.75">
      <c r="A6" s="24" t="s">
        <v>0</v>
      </c>
      <c r="B6" s="25"/>
      <c r="C6" s="25"/>
      <c r="D6" s="30">
        <v>500000</v>
      </c>
      <c r="E6" s="2"/>
      <c r="F6" s="1"/>
      <c r="G6" s="3"/>
    </row>
    <row r="7" spans="1:7" ht="12.75">
      <c r="A7" s="26" t="s">
        <v>12</v>
      </c>
      <c r="B7" s="27"/>
      <c r="C7" s="27"/>
      <c r="D7" s="31">
        <v>15</v>
      </c>
      <c r="E7" s="4"/>
      <c r="F7" s="1"/>
      <c r="G7" s="1"/>
    </row>
    <row r="8" spans="1:7" ht="12.75">
      <c r="A8" s="26" t="s">
        <v>13</v>
      </c>
      <c r="B8" s="27"/>
      <c r="C8" s="27"/>
      <c r="D8" s="32">
        <v>2</v>
      </c>
      <c r="E8" s="5"/>
      <c r="F8" s="1"/>
      <c r="G8" s="1"/>
    </row>
    <row r="9" spans="1:7" ht="12.75">
      <c r="A9" s="26" t="s">
        <v>14</v>
      </c>
      <c r="B9" s="27"/>
      <c r="C9" s="27"/>
      <c r="D9" s="33">
        <f>1/D7*D8</f>
        <v>0.13333333333333333</v>
      </c>
      <c r="E9" s="6"/>
      <c r="F9" s="1"/>
      <c r="G9" s="1"/>
    </row>
    <row r="10" spans="1:7" ht="12.75">
      <c r="A10" s="26" t="s">
        <v>17</v>
      </c>
      <c r="B10" s="27"/>
      <c r="C10" s="27"/>
      <c r="D10" s="34">
        <v>6</v>
      </c>
      <c r="E10" s="7"/>
      <c r="F10" s="8"/>
      <c r="G10" s="1"/>
    </row>
    <row r="11" spans="1:7" ht="12.75">
      <c r="A11" s="28" t="s">
        <v>15</v>
      </c>
      <c r="B11" s="29"/>
      <c r="C11" s="29"/>
      <c r="D11" s="35">
        <v>50000</v>
      </c>
      <c r="E11" s="9"/>
      <c r="F11" s="1"/>
      <c r="G11" s="1"/>
    </row>
    <row r="12" spans="1:7" ht="12.75">
      <c r="A12" s="1"/>
      <c r="B12" s="1"/>
      <c r="C12" s="1"/>
      <c r="D12" s="1"/>
      <c r="E12" s="1"/>
      <c r="F12" s="1"/>
      <c r="G12" s="1"/>
    </row>
    <row r="13" spans="1:7" ht="15.75" customHeight="1" thickBot="1">
      <c r="A13" s="1"/>
      <c r="B13" s="1"/>
      <c r="C13" s="1"/>
      <c r="D13" s="1"/>
      <c r="E13" s="1"/>
      <c r="F13" s="1"/>
      <c r="G13" s="81" t="str">
        <f>A1&amp;"  CONFIDENTIAL"</f>
        <v>[Company Name]  CONFIDENTIAL</v>
      </c>
    </row>
    <row r="14" spans="1:7" ht="15.75" customHeight="1">
      <c r="A14" s="53" t="s">
        <v>2</v>
      </c>
      <c r="B14" s="87" t="s">
        <v>1</v>
      </c>
      <c r="C14" s="87"/>
      <c r="D14" s="87" t="s">
        <v>22</v>
      </c>
      <c r="E14" s="87"/>
      <c r="F14" s="88" t="s">
        <v>16</v>
      </c>
      <c r="G14" s="89"/>
    </row>
    <row r="15" spans="1:7" ht="28.5" customHeight="1">
      <c r="A15" s="54"/>
      <c r="B15" s="55" t="s">
        <v>18</v>
      </c>
      <c r="C15" s="55" t="s">
        <v>11</v>
      </c>
      <c r="D15" s="55" t="s">
        <v>18</v>
      </c>
      <c r="E15" s="55" t="s">
        <v>11</v>
      </c>
      <c r="F15" s="55" t="s">
        <v>18</v>
      </c>
      <c r="G15" s="56" t="s">
        <v>11</v>
      </c>
    </row>
    <row r="16" spans="1:7" ht="12.75">
      <c r="A16" s="57">
        <v>1</v>
      </c>
      <c r="B16" s="41">
        <f>B41*($D$10/12)</f>
        <v>15000</v>
      </c>
      <c r="C16" s="42">
        <f>SUM(B$16:B16)</f>
        <v>15000</v>
      </c>
      <c r="D16" s="22">
        <f>D41*($D$10/12)</f>
        <v>28125</v>
      </c>
      <c r="E16" s="42">
        <f>SUM(D$16:D16)</f>
        <v>28125</v>
      </c>
      <c r="F16" s="22">
        <f>F41</f>
        <v>30000</v>
      </c>
      <c r="G16" s="45">
        <f>SUM(F$16:F16)</f>
        <v>30000</v>
      </c>
    </row>
    <row r="17" spans="1:7" ht="12.75">
      <c r="A17" s="57">
        <f aca="true" t="shared" si="0" ref="A17:A31">A16+1</f>
        <v>2</v>
      </c>
      <c r="B17" s="22">
        <f aca="true" t="shared" si="1" ref="B17:B30">B42</f>
        <v>30000</v>
      </c>
      <c r="C17" s="42">
        <f>SUM(B$16:B17)</f>
        <v>45000</v>
      </c>
      <c r="D17" s="22">
        <f aca="true" t="shared" si="2" ref="D17:D31">D41*((12-$D$10)/12)+D42*($D$10/12)</f>
        <v>54375</v>
      </c>
      <c r="E17" s="42">
        <f>SUM(D$16:D17)</f>
        <v>82500</v>
      </c>
      <c r="F17" s="22">
        <f aca="true" t="shared" si="3" ref="F17:F31">F42</f>
        <v>56000</v>
      </c>
      <c r="G17" s="45">
        <f>SUM(F$16:F17)</f>
        <v>86000</v>
      </c>
    </row>
    <row r="18" spans="1:7" ht="12.75">
      <c r="A18" s="57">
        <f t="shared" si="0"/>
        <v>3</v>
      </c>
      <c r="B18" s="22">
        <f t="shared" si="1"/>
        <v>30000</v>
      </c>
      <c r="C18" s="42">
        <f>SUM(B$16:B18)</f>
        <v>75000</v>
      </c>
      <c r="D18" s="22">
        <f t="shared" si="2"/>
        <v>50625</v>
      </c>
      <c r="E18" s="42">
        <f>SUM(D$16:D18)</f>
        <v>133125</v>
      </c>
      <c r="F18" s="22">
        <f t="shared" si="3"/>
        <v>48533.333333333336</v>
      </c>
      <c r="G18" s="45">
        <f>SUM(F$16:F18)</f>
        <v>134533.33333333334</v>
      </c>
    </row>
    <row r="19" spans="1:7" ht="12.75">
      <c r="A19" s="57">
        <f t="shared" si="0"/>
        <v>4</v>
      </c>
      <c r="B19" s="22">
        <f t="shared" si="1"/>
        <v>30000</v>
      </c>
      <c r="C19" s="42">
        <f>SUM(B$16:B19)</f>
        <v>105000</v>
      </c>
      <c r="D19" s="22">
        <f t="shared" si="2"/>
        <v>46875</v>
      </c>
      <c r="E19" s="42">
        <f>SUM(D$16:D19)</f>
        <v>180000</v>
      </c>
      <c r="F19" s="22">
        <f t="shared" si="3"/>
        <v>42062.222222222226</v>
      </c>
      <c r="G19" s="45">
        <f>SUM(F$16:F19)</f>
        <v>176595.55555555556</v>
      </c>
    </row>
    <row r="20" spans="1:7" ht="12.75">
      <c r="A20" s="57">
        <f t="shared" si="0"/>
        <v>5</v>
      </c>
      <c r="B20" s="22">
        <f t="shared" si="1"/>
        <v>30000</v>
      </c>
      <c r="C20" s="42">
        <f>SUM(B$16:B20)</f>
        <v>135000</v>
      </c>
      <c r="D20" s="22">
        <f t="shared" si="2"/>
        <v>43125</v>
      </c>
      <c r="E20" s="42">
        <f>SUM(D$16:D20)</f>
        <v>223125</v>
      </c>
      <c r="F20" s="22">
        <f t="shared" si="3"/>
        <v>36453.92592592593</v>
      </c>
      <c r="G20" s="45">
        <f>SUM(F$16:F20)</f>
        <v>213049.4814814815</v>
      </c>
    </row>
    <row r="21" spans="1:7" ht="12.75">
      <c r="A21" s="57">
        <f t="shared" si="0"/>
        <v>6</v>
      </c>
      <c r="B21" s="22">
        <f t="shared" si="1"/>
        <v>30000</v>
      </c>
      <c r="C21" s="42">
        <f>SUM(B$16:B21)</f>
        <v>165000</v>
      </c>
      <c r="D21" s="22">
        <f t="shared" si="2"/>
        <v>39375</v>
      </c>
      <c r="E21" s="42">
        <f>SUM(D$16:D21)</f>
        <v>262500</v>
      </c>
      <c r="F21" s="22">
        <f t="shared" si="3"/>
        <v>31593.402469135803</v>
      </c>
      <c r="G21" s="45">
        <f>SUM(F$16:F21)</f>
        <v>244642.88395061728</v>
      </c>
    </row>
    <row r="22" spans="1:7" ht="12.75">
      <c r="A22" s="57">
        <f t="shared" si="0"/>
        <v>7</v>
      </c>
      <c r="B22" s="22">
        <f t="shared" si="1"/>
        <v>30000</v>
      </c>
      <c r="C22" s="42">
        <f>SUM(B$16:B22)</f>
        <v>195000</v>
      </c>
      <c r="D22" s="22">
        <f t="shared" si="2"/>
        <v>35625</v>
      </c>
      <c r="E22" s="42">
        <f>SUM(D$16:D22)</f>
        <v>298125</v>
      </c>
      <c r="F22" s="22">
        <f t="shared" si="3"/>
        <v>27380.94880658436</v>
      </c>
      <c r="G22" s="45">
        <f>SUM(F$16:F22)</f>
        <v>272023.8327572016</v>
      </c>
    </row>
    <row r="23" spans="1:7" ht="12.75">
      <c r="A23" s="57">
        <f t="shared" si="0"/>
        <v>8</v>
      </c>
      <c r="B23" s="22">
        <f t="shared" si="1"/>
        <v>30000</v>
      </c>
      <c r="C23" s="42">
        <f>SUM(B$16:B23)</f>
        <v>225000</v>
      </c>
      <c r="D23" s="22">
        <f t="shared" si="2"/>
        <v>31875</v>
      </c>
      <c r="E23" s="42">
        <f>SUM(D$16:D23)</f>
        <v>330000</v>
      </c>
      <c r="F23" s="22">
        <f t="shared" si="3"/>
        <v>23730.155632373117</v>
      </c>
      <c r="G23" s="45">
        <f>SUM(F$16:F23)</f>
        <v>295753.98838957475</v>
      </c>
    </row>
    <row r="24" spans="1:7" ht="12.75">
      <c r="A24" s="57">
        <f t="shared" si="0"/>
        <v>9</v>
      </c>
      <c r="B24" s="22">
        <f t="shared" si="1"/>
        <v>30000</v>
      </c>
      <c r="C24" s="42">
        <f>SUM(B$16:B24)</f>
        <v>255000</v>
      </c>
      <c r="D24" s="22">
        <f t="shared" si="2"/>
        <v>28125</v>
      </c>
      <c r="E24" s="42">
        <f>SUM(D$16:D24)</f>
        <v>358125</v>
      </c>
      <c r="F24" s="22">
        <f t="shared" si="3"/>
        <v>20566.134881390033</v>
      </c>
      <c r="G24" s="45">
        <f>SUM(F$16:F24)</f>
        <v>316320.1232709648</v>
      </c>
    </row>
    <row r="25" spans="1:7" ht="12.75">
      <c r="A25" s="57">
        <f t="shared" si="0"/>
        <v>10</v>
      </c>
      <c r="B25" s="22">
        <f t="shared" si="1"/>
        <v>30000</v>
      </c>
      <c r="C25" s="42">
        <f>SUM(B$16:B25)</f>
        <v>285000</v>
      </c>
      <c r="D25" s="22">
        <f t="shared" si="2"/>
        <v>24375</v>
      </c>
      <c r="E25" s="42">
        <f>SUM(D$16:D25)</f>
        <v>382500</v>
      </c>
      <c r="F25" s="22">
        <f t="shared" si="3"/>
        <v>20566.134881390033</v>
      </c>
      <c r="G25" s="45">
        <f>SUM(F$16:F25)</f>
        <v>336886.2581523548</v>
      </c>
    </row>
    <row r="26" spans="1:7" ht="12.75">
      <c r="A26" s="57">
        <f t="shared" si="0"/>
        <v>11</v>
      </c>
      <c r="B26" s="22">
        <f t="shared" si="1"/>
        <v>30000</v>
      </c>
      <c r="C26" s="42">
        <f>SUM(B$16:B26)</f>
        <v>315000</v>
      </c>
      <c r="D26" s="22">
        <f t="shared" si="2"/>
        <v>20625</v>
      </c>
      <c r="E26" s="42">
        <f>SUM(D$16:D26)</f>
        <v>403125</v>
      </c>
      <c r="F26" s="22">
        <f t="shared" si="3"/>
        <v>20566.134881390037</v>
      </c>
      <c r="G26" s="45">
        <f>SUM(F$16:F26)</f>
        <v>357452.3930337448</v>
      </c>
    </row>
    <row r="27" spans="1:7" ht="12.75">
      <c r="A27" s="57">
        <f t="shared" si="0"/>
        <v>12</v>
      </c>
      <c r="B27" s="22">
        <f t="shared" si="1"/>
        <v>30000</v>
      </c>
      <c r="C27" s="42">
        <f>SUM(B$16:B27)</f>
        <v>345000</v>
      </c>
      <c r="D27" s="22">
        <f t="shared" si="2"/>
        <v>16875</v>
      </c>
      <c r="E27" s="42">
        <f>SUM(D$16:D27)</f>
        <v>420000</v>
      </c>
      <c r="F27" s="22">
        <f t="shared" si="3"/>
        <v>20566.134881390037</v>
      </c>
      <c r="G27" s="45">
        <f>SUM(F$16:F27)</f>
        <v>378018.52791513485</v>
      </c>
    </row>
    <row r="28" spans="1:7" ht="12.75">
      <c r="A28" s="57">
        <f t="shared" si="0"/>
        <v>13</v>
      </c>
      <c r="B28" s="22">
        <f t="shared" si="1"/>
        <v>30000</v>
      </c>
      <c r="C28" s="42">
        <f>SUM(B$16:B28)</f>
        <v>375000</v>
      </c>
      <c r="D28" s="22">
        <f t="shared" si="2"/>
        <v>13125</v>
      </c>
      <c r="E28" s="42">
        <f>SUM(D$16:D28)</f>
        <v>433125</v>
      </c>
      <c r="F28" s="22">
        <f t="shared" si="3"/>
        <v>20566.134881390033</v>
      </c>
      <c r="G28" s="45">
        <f>SUM(F$16:F28)</f>
        <v>398584.6627965249</v>
      </c>
    </row>
    <row r="29" spans="1:7" ht="12.75">
      <c r="A29" s="57">
        <f t="shared" si="0"/>
        <v>14</v>
      </c>
      <c r="B29" s="22">
        <f t="shared" si="1"/>
        <v>30000</v>
      </c>
      <c r="C29" s="42">
        <f>SUM(B$16:B29)</f>
        <v>405000</v>
      </c>
      <c r="D29" s="22">
        <f t="shared" si="2"/>
        <v>9375</v>
      </c>
      <c r="E29" s="42">
        <f>SUM(D$16:D29)</f>
        <v>442500</v>
      </c>
      <c r="F29" s="22">
        <f t="shared" si="3"/>
        <v>20566.134881390033</v>
      </c>
      <c r="G29" s="45">
        <f>SUM(F$16:F29)</f>
        <v>419150.7976779149</v>
      </c>
    </row>
    <row r="30" spans="1:7" ht="12.75">
      <c r="A30" s="57">
        <f t="shared" si="0"/>
        <v>15</v>
      </c>
      <c r="B30" s="22">
        <f t="shared" si="1"/>
        <v>30000</v>
      </c>
      <c r="C30" s="42">
        <f>SUM(B$16:B30)</f>
        <v>435000</v>
      </c>
      <c r="D30" s="22">
        <f t="shared" si="2"/>
        <v>5625</v>
      </c>
      <c r="E30" s="42">
        <f>SUM(D$16:D30)</f>
        <v>448125</v>
      </c>
      <c r="F30" s="22">
        <f t="shared" si="3"/>
        <v>20566.134881390037</v>
      </c>
      <c r="G30" s="45">
        <f>SUM(F$16:F30)</f>
        <v>439716.9325593049</v>
      </c>
    </row>
    <row r="31" spans="1:7" ht="13.5" thickBot="1">
      <c r="A31" s="59">
        <f t="shared" si="0"/>
        <v>16</v>
      </c>
      <c r="B31" s="41">
        <f>D6-D11-SUM(B16:B30)</f>
        <v>15000</v>
      </c>
      <c r="C31" s="43">
        <f>SUM(B$16:B31)</f>
        <v>450000</v>
      </c>
      <c r="D31" s="22">
        <f t="shared" si="2"/>
        <v>1875</v>
      </c>
      <c r="E31" s="43">
        <f>SUM(D$16:D31)</f>
        <v>450000</v>
      </c>
      <c r="F31" s="22">
        <f t="shared" si="3"/>
        <v>10283.067440695017</v>
      </c>
      <c r="G31" s="45">
        <f>SUM(F$16:F31)</f>
        <v>449999.99999999994</v>
      </c>
    </row>
    <row r="32" spans="1:7" ht="15.75" customHeight="1" thickBot="1" thickTop="1">
      <c r="A32" s="47" t="s">
        <v>5</v>
      </c>
      <c r="B32" s="69">
        <f>SUM(B16:B31)</f>
        <v>450000</v>
      </c>
      <c r="C32" s="48"/>
      <c r="D32" s="70">
        <f>SUM(D16:D31)</f>
        <v>450000</v>
      </c>
      <c r="E32" s="50"/>
      <c r="F32" s="70">
        <f>SUM(F16:F31)</f>
        <v>449999.99999999994</v>
      </c>
      <c r="G32" s="58"/>
    </row>
    <row r="33" spans="1:7" s="74" customFormat="1" ht="15.75" customHeight="1">
      <c r="A33" s="71"/>
      <c r="B33" s="72"/>
      <c r="C33" s="72"/>
      <c r="D33" s="73"/>
      <c r="E33" s="73"/>
      <c r="F33" s="73"/>
      <c r="G33" s="73"/>
    </row>
    <row r="34" spans="1:7" s="74" customFormat="1" ht="15.75" customHeight="1">
      <c r="A34" s="71"/>
      <c r="B34" s="72"/>
      <c r="C34" s="72"/>
      <c r="D34" s="73"/>
      <c r="E34" s="73"/>
      <c r="F34" s="73"/>
      <c r="G34" s="73"/>
    </row>
    <row r="35" spans="1:7" s="74" customFormat="1" ht="15.75" customHeight="1">
      <c r="A35" s="71"/>
      <c r="B35" s="72"/>
      <c r="C35" s="72"/>
      <c r="D35" s="73"/>
      <c r="E35" s="73"/>
      <c r="F35" s="73"/>
      <c r="G35" s="73"/>
    </row>
    <row r="36" spans="1:7" s="74" customFormat="1" ht="15.75" customHeight="1">
      <c r="A36" s="71"/>
      <c r="B36" s="72"/>
      <c r="C36" s="72"/>
      <c r="D36" s="73"/>
      <c r="E36" s="73"/>
      <c r="F36" s="73"/>
      <c r="G36" s="73"/>
    </row>
    <row r="37" spans="1:7" ht="12.75" hidden="1">
      <c r="A37" s="1" t="s">
        <v>3</v>
      </c>
      <c r="B37" s="1"/>
      <c r="C37" s="1"/>
      <c r="D37" s="1"/>
      <c r="E37" s="1"/>
      <c r="F37" s="1"/>
      <c r="G37" s="1"/>
    </row>
    <row r="38" spans="1:7" ht="13.5" hidden="1" thickBot="1">
      <c r="A38" s="1"/>
      <c r="B38" s="1"/>
      <c r="C38" s="1"/>
      <c r="D38" s="1"/>
      <c r="E38" s="1"/>
      <c r="F38" s="1"/>
      <c r="G38" s="1"/>
    </row>
    <row r="39" spans="1:7" ht="14.25" hidden="1" thickBot="1" thickTop="1">
      <c r="A39" s="84" t="s">
        <v>7</v>
      </c>
      <c r="B39" s="85"/>
      <c r="C39" s="85"/>
      <c r="D39" s="85"/>
      <c r="E39" s="86"/>
      <c r="F39" s="1"/>
      <c r="G39" s="1"/>
    </row>
    <row r="40" spans="1:9" ht="39.75" hidden="1" thickBot="1" thickTop="1">
      <c r="A40" s="10" t="s">
        <v>4</v>
      </c>
      <c r="B40" s="11" t="s">
        <v>1</v>
      </c>
      <c r="C40" s="11"/>
      <c r="D40" s="11" t="s">
        <v>8</v>
      </c>
      <c r="E40" s="11"/>
      <c r="F40" s="78" t="s">
        <v>6</v>
      </c>
      <c r="G40" s="12" t="s">
        <v>20</v>
      </c>
      <c r="H40" s="77" t="s">
        <v>19</v>
      </c>
      <c r="I40" s="77" t="s">
        <v>24</v>
      </c>
    </row>
    <row r="41" spans="1:9" ht="13.5" hidden="1" thickTop="1">
      <c r="A41" s="13">
        <v>1</v>
      </c>
      <c r="B41" s="14">
        <f aca="true" t="shared" si="4" ref="B41:B55">($D$6-$D$11)/$D$7</f>
        <v>30000</v>
      </c>
      <c r="C41" s="14"/>
      <c r="D41" s="15">
        <f>($D$6-$D$11)*($D$7-A41+1)/($D$7*($D$7+1)/2)</f>
        <v>56250</v>
      </c>
      <c r="E41" s="15"/>
      <c r="F41" s="79">
        <f>(($D$6-D11)*$D$9)*D10/12</f>
        <v>30000</v>
      </c>
      <c r="G41" s="16">
        <f>$D$6-D11-F41</f>
        <v>420000</v>
      </c>
      <c r="H41" s="75">
        <f>(($D$7*12)-D10)</f>
        <v>174</v>
      </c>
      <c r="I41" s="83" t="s">
        <v>25</v>
      </c>
    </row>
    <row r="42" spans="1:9" ht="12.75" hidden="1">
      <c r="A42" s="13">
        <f aca="true" t="shared" si="5" ref="A42:A56">A41+1</f>
        <v>2</v>
      </c>
      <c r="B42" s="14">
        <f t="shared" si="4"/>
        <v>30000</v>
      </c>
      <c r="C42" s="14"/>
      <c r="D42" s="15">
        <f>($D$6-$D$11)*($D$7-A42+1)/($D$7*($D$7+1)/2)</f>
        <v>52500</v>
      </c>
      <c r="E42" s="15"/>
      <c r="F42" s="79">
        <f>IF(I42="DB",G41*$D$9,G41/H41*12)</f>
        <v>56000</v>
      </c>
      <c r="G42" s="16">
        <f>G41-F42</f>
        <v>364000</v>
      </c>
      <c r="H42" s="75">
        <f>H41-12</f>
        <v>162</v>
      </c>
      <c r="I42" s="83" t="str">
        <f>IF(I41="SL","SL",IF(G41/H41*12&gt;=G41*$D$9,"SL","DB"))</f>
        <v>DB</v>
      </c>
    </row>
    <row r="43" spans="1:9" ht="12.75" hidden="1">
      <c r="A43" s="13">
        <f t="shared" si="5"/>
        <v>3</v>
      </c>
      <c r="B43" s="14">
        <f t="shared" si="4"/>
        <v>30000</v>
      </c>
      <c r="C43" s="14"/>
      <c r="D43" s="15">
        <f>($D$6-$D$11)*($D$7-A43+1)/($D$7*($D$7+1)/2)</f>
        <v>48750</v>
      </c>
      <c r="E43" s="15"/>
      <c r="F43" s="79">
        <f aca="true" t="shared" si="6" ref="F43:F55">IF(I43="DB",G42*$D$9,G42/H42*12)</f>
        <v>48533.333333333336</v>
      </c>
      <c r="G43" s="16">
        <f aca="true" t="shared" si="7" ref="G43:G56">G42-F43</f>
        <v>315466.6666666667</v>
      </c>
      <c r="H43" s="75">
        <f aca="true" t="shared" si="8" ref="H43:H55">H42-12</f>
        <v>150</v>
      </c>
      <c r="I43" s="83" t="str">
        <f>IF(I42="SL","SL",IF(G42/H42*12&gt;=G42*$D$9,"SL","DB"))</f>
        <v>DB</v>
      </c>
    </row>
    <row r="44" spans="1:9" ht="12.75" hidden="1">
      <c r="A44" s="13">
        <f t="shared" si="5"/>
        <v>4</v>
      </c>
      <c r="B44" s="14">
        <f t="shared" si="4"/>
        <v>30000</v>
      </c>
      <c r="C44" s="14"/>
      <c r="D44" s="15">
        <f aca="true" t="shared" si="9" ref="D44:D56">($D$6-$D$11)*($D$7-A44+1)/($D$7*($D$7+1)/2)</f>
        <v>45000</v>
      </c>
      <c r="E44" s="15"/>
      <c r="F44" s="79">
        <f t="shared" si="6"/>
        <v>42062.222222222226</v>
      </c>
      <c r="G44" s="16">
        <f t="shared" si="7"/>
        <v>273404.44444444444</v>
      </c>
      <c r="H44" s="75">
        <f t="shared" si="8"/>
        <v>138</v>
      </c>
      <c r="I44" s="83" t="str">
        <f>IF(I43="SL","SL",IF(G43/H43*12&gt;=G43*$D$9,"SL","DB"))</f>
        <v>DB</v>
      </c>
    </row>
    <row r="45" spans="1:9" ht="12.75" hidden="1">
      <c r="A45" s="13">
        <f t="shared" si="5"/>
        <v>5</v>
      </c>
      <c r="B45" s="14">
        <f t="shared" si="4"/>
        <v>30000</v>
      </c>
      <c r="C45" s="14"/>
      <c r="D45" s="15">
        <f t="shared" si="9"/>
        <v>41250</v>
      </c>
      <c r="E45" s="15"/>
      <c r="F45" s="79">
        <f t="shared" si="6"/>
        <v>36453.92592592593</v>
      </c>
      <c r="G45" s="16">
        <f t="shared" si="7"/>
        <v>236950.5185185185</v>
      </c>
      <c r="H45" s="75">
        <f t="shared" si="8"/>
        <v>126</v>
      </c>
      <c r="I45" s="83" t="str">
        <f>IF(I44="SL","SL",IF(G44/H44*12&gt;=G44*$D$9,"SL","DB"))</f>
        <v>DB</v>
      </c>
    </row>
    <row r="46" spans="1:9" ht="12.75" hidden="1">
      <c r="A46" s="13">
        <f t="shared" si="5"/>
        <v>6</v>
      </c>
      <c r="B46" s="14">
        <f t="shared" si="4"/>
        <v>30000</v>
      </c>
      <c r="C46" s="14"/>
      <c r="D46" s="15">
        <f t="shared" si="9"/>
        <v>37500</v>
      </c>
      <c r="E46" s="15"/>
      <c r="F46" s="79">
        <f t="shared" si="6"/>
        <v>31593.402469135803</v>
      </c>
      <c r="G46" s="16">
        <f t="shared" si="7"/>
        <v>205357.11604938272</v>
      </c>
      <c r="H46" s="75">
        <f t="shared" si="8"/>
        <v>114</v>
      </c>
      <c r="I46" s="83" t="str">
        <f>IF(I45="SL","SL",IF(G45/H45*12&gt;=G45*$D$9,"SL","DB"))</f>
        <v>DB</v>
      </c>
    </row>
    <row r="47" spans="1:9" ht="12.75" hidden="1">
      <c r="A47" s="13">
        <f t="shared" si="5"/>
        <v>7</v>
      </c>
      <c r="B47" s="14">
        <f t="shared" si="4"/>
        <v>30000</v>
      </c>
      <c r="C47" s="14"/>
      <c r="D47" s="15">
        <f t="shared" si="9"/>
        <v>33750</v>
      </c>
      <c r="E47" s="15"/>
      <c r="F47" s="79">
        <f t="shared" si="6"/>
        <v>27380.94880658436</v>
      </c>
      <c r="G47" s="16">
        <f t="shared" si="7"/>
        <v>177976.16724279837</v>
      </c>
      <c r="H47" s="75">
        <f t="shared" si="8"/>
        <v>102</v>
      </c>
      <c r="I47" s="83" t="str">
        <f aca="true" t="shared" si="10" ref="I47:I56">IF(I46="SL","SL",IF(G46/H46*12&gt;=G46*$D$9,"SL","DB"))</f>
        <v>DB</v>
      </c>
    </row>
    <row r="48" spans="1:9" ht="12.75" hidden="1">
      <c r="A48" s="13">
        <f t="shared" si="5"/>
        <v>8</v>
      </c>
      <c r="B48" s="14">
        <f t="shared" si="4"/>
        <v>30000</v>
      </c>
      <c r="C48" s="14"/>
      <c r="D48" s="15">
        <f t="shared" si="9"/>
        <v>30000</v>
      </c>
      <c r="E48" s="15"/>
      <c r="F48" s="79">
        <f t="shared" si="6"/>
        <v>23730.155632373117</v>
      </c>
      <c r="G48" s="16">
        <f t="shared" si="7"/>
        <v>154246.01161042525</v>
      </c>
      <c r="H48" s="75">
        <f t="shared" si="8"/>
        <v>90</v>
      </c>
      <c r="I48" s="83" t="str">
        <f t="shared" si="10"/>
        <v>DB</v>
      </c>
    </row>
    <row r="49" spans="1:9" ht="12.75" hidden="1">
      <c r="A49" s="13">
        <f t="shared" si="5"/>
        <v>9</v>
      </c>
      <c r="B49" s="14">
        <f t="shared" si="4"/>
        <v>30000</v>
      </c>
      <c r="C49" s="14"/>
      <c r="D49" s="15">
        <f t="shared" si="9"/>
        <v>26250</v>
      </c>
      <c r="E49" s="15"/>
      <c r="F49" s="79">
        <f t="shared" si="6"/>
        <v>20566.134881390033</v>
      </c>
      <c r="G49" s="16">
        <f t="shared" si="7"/>
        <v>133679.87672903523</v>
      </c>
      <c r="H49" s="75">
        <f t="shared" si="8"/>
        <v>78</v>
      </c>
      <c r="I49" s="83" t="str">
        <f t="shared" si="10"/>
        <v>SL</v>
      </c>
    </row>
    <row r="50" spans="1:9" ht="12.75" hidden="1">
      <c r="A50" s="13">
        <f t="shared" si="5"/>
        <v>10</v>
      </c>
      <c r="B50" s="14">
        <f t="shared" si="4"/>
        <v>30000</v>
      </c>
      <c r="C50" s="14"/>
      <c r="D50" s="15">
        <f t="shared" si="9"/>
        <v>22500</v>
      </c>
      <c r="E50" s="15"/>
      <c r="F50" s="79">
        <f t="shared" si="6"/>
        <v>20566.134881390033</v>
      </c>
      <c r="G50" s="16">
        <f t="shared" si="7"/>
        <v>113113.7418476452</v>
      </c>
      <c r="H50" s="75">
        <f t="shared" si="8"/>
        <v>66</v>
      </c>
      <c r="I50" s="83" t="str">
        <f t="shared" si="10"/>
        <v>SL</v>
      </c>
    </row>
    <row r="51" spans="1:9" ht="12.75" hidden="1">
      <c r="A51" s="13">
        <f t="shared" si="5"/>
        <v>11</v>
      </c>
      <c r="B51" s="14">
        <f t="shared" si="4"/>
        <v>30000</v>
      </c>
      <c r="C51" s="14"/>
      <c r="D51" s="15">
        <f t="shared" si="9"/>
        <v>18750</v>
      </c>
      <c r="E51" s="15"/>
      <c r="F51" s="79">
        <f t="shared" si="6"/>
        <v>20566.134881390037</v>
      </c>
      <c r="G51" s="16">
        <f t="shared" si="7"/>
        <v>92547.60696625516</v>
      </c>
      <c r="H51" s="75">
        <f t="shared" si="8"/>
        <v>54</v>
      </c>
      <c r="I51" s="83" t="str">
        <f t="shared" si="10"/>
        <v>SL</v>
      </c>
    </row>
    <row r="52" spans="1:9" ht="12.75" hidden="1">
      <c r="A52" s="13">
        <f t="shared" si="5"/>
        <v>12</v>
      </c>
      <c r="B52" s="14">
        <f t="shared" si="4"/>
        <v>30000</v>
      </c>
      <c r="C52" s="14"/>
      <c r="D52" s="15">
        <f t="shared" si="9"/>
        <v>15000</v>
      </c>
      <c r="E52" s="15"/>
      <c r="F52" s="79">
        <f t="shared" si="6"/>
        <v>20566.134881390037</v>
      </c>
      <c r="G52" s="16">
        <f t="shared" si="7"/>
        <v>71981.47208486512</v>
      </c>
      <c r="H52" s="75">
        <f t="shared" si="8"/>
        <v>42</v>
      </c>
      <c r="I52" s="83" t="str">
        <f t="shared" si="10"/>
        <v>SL</v>
      </c>
    </row>
    <row r="53" spans="1:9" ht="12.75" hidden="1">
      <c r="A53" s="13">
        <f t="shared" si="5"/>
        <v>13</v>
      </c>
      <c r="B53" s="14">
        <f t="shared" si="4"/>
        <v>30000</v>
      </c>
      <c r="C53" s="14"/>
      <c r="D53" s="15">
        <f t="shared" si="9"/>
        <v>11250</v>
      </c>
      <c r="E53" s="15"/>
      <c r="F53" s="79">
        <f t="shared" si="6"/>
        <v>20566.134881390033</v>
      </c>
      <c r="G53" s="16">
        <f t="shared" si="7"/>
        <v>51415.33720347509</v>
      </c>
      <c r="H53" s="75">
        <f t="shared" si="8"/>
        <v>30</v>
      </c>
      <c r="I53" s="83" t="str">
        <f t="shared" si="10"/>
        <v>SL</v>
      </c>
    </row>
    <row r="54" spans="1:9" ht="12.75" hidden="1">
      <c r="A54" s="13">
        <f t="shared" si="5"/>
        <v>14</v>
      </c>
      <c r="B54" s="14">
        <f t="shared" si="4"/>
        <v>30000</v>
      </c>
      <c r="C54" s="14"/>
      <c r="D54" s="15">
        <f t="shared" si="9"/>
        <v>7500</v>
      </c>
      <c r="E54" s="15"/>
      <c r="F54" s="79">
        <f t="shared" si="6"/>
        <v>20566.134881390033</v>
      </c>
      <c r="G54" s="16">
        <f t="shared" si="7"/>
        <v>30849.202322085053</v>
      </c>
      <c r="H54" s="75">
        <f t="shared" si="8"/>
        <v>18</v>
      </c>
      <c r="I54" s="83" t="str">
        <f t="shared" si="10"/>
        <v>SL</v>
      </c>
    </row>
    <row r="55" spans="1:9" ht="12.75" hidden="1">
      <c r="A55" s="13">
        <f t="shared" si="5"/>
        <v>15</v>
      </c>
      <c r="B55" s="14">
        <f t="shared" si="4"/>
        <v>30000</v>
      </c>
      <c r="C55" s="14"/>
      <c r="D55" s="15">
        <f t="shared" si="9"/>
        <v>3750</v>
      </c>
      <c r="E55" s="15"/>
      <c r="F55" s="79">
        <f t="shared" si="6"/>
        <v>20566.134881390037</v>
      </c>
      <c r="G55" s="16">
        <f t="shared" si="7"/>
        <v>10283.067440695017</v>
      </c>
      <c r="H55" s="75">
        <f t="shared" si="8"/>
        <v>6</v>
      </c>
      <c r="I55" s="83" t="str">
        <f t="shared" si="10"/>
        <v>SL</v>
      </c>
    </row>
    <row r="56" spans="1:9" ht="13.5" hidden="1" thickBot="1">
      <c r="A56" s="13">
        <f t="shared" si="5"/>
        <v>16</v>
      </c>
      <c r="B56" s="14"/>
      <c r="C56" s="14"/>
      <c r="D56" s="15">
        <f t="shared" si="9"/>
        <v>0</v>
      </c>
      <c r="E56" s="15"/>
      <c r="F56" s="79">
        <f>G55</f>
        <v>10283.067440695017</v>
      </c>
      <c r="G56" s="16">
        <f t="shared" si="7"/>
        <v>0</v>
      </c>
      <c r="H56" s="75"/>
      <c r="I56" s="83" t="str">
        <f t="shared" si="10"/>
        <v>SL</v>
      </c>
    </row>
    <row r="57" spans="1:7" ht="13.5" hidden="1" thickTop="1">
      <c r="A57" s="17" t="s">
        <v>5</v>
      </c>
      <c r="B57" s="18">
        <f>SUM(B41:B56)</f>
        <v>450000</v>
      </c>
      <c r="C57" s="18"/>
      <c r="D57" s="19">
        <f>SUM(D41:D56)</f>
        <v>450000</v>
      </c>
      <c r="E57" s="19"/>
      <c r="F57" s="80">
        <f>SUM(F41:F56)</f>
        <v>449999.99999999994</v>
      </c>
      <c r="G57" s="1"/>
    </row>
  </sheetData>
  <sheetProtection/>
  <mergeCells count="4">
    <mergeCell ref="B14:C14"/>
    <mergeCell ref="D14:E14"/>
    <mergeCell ref="F14:G14"/>
    <mergeCell ref="A39:E39"/>
  </mergeCells>
  <printOptions/>
  <pageMargins left="0.75" right="0.75" top="1" bottom="1" header="0.5" footer="0.5"/>
  <pageSetup horizontalDpi="600" verticalDpi="600" orientation="landscape" r:id="rId1"/>
  <ignoredErrors>
    <ignoredError sqref="C16:D16 F16:F31 D17:D3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2005-10-06T16:46:08Z</cp:lastPrinted>
  <dcterms:created xsi:type="dcterms:W3CDTF">2005-07-10T19:40:07Z</dcterms:created>
  <dcterms:modified xsi:type="dcterms:W3CDTF">2005-10-10T19:48:48Z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TemplateID">
    <vt:lpwstr>TC100356351033</vt:lpwstr>
  </property>
</Properties>
</file>