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8925" activeTab="0"/>
  </bookViews>
  <sheets>
    <sheet name="Inputs &amp; Assumptions" sheetId="1" r:id="rId1"/>
    <sheet name="Business Unit Expense Analysis" sheetId="2" r:id="rId2"/>
    <sheet name="Annual Operating Budget" sheetId="3" r:id="rId3"/>
    <sheet name="Trend Chart" sheetId="4" r:id="rId4"/>
  </sheets>
  <definedNames>
    <definedName name="_xlnm.Print_Area" localSheetId="1">'Business Unit Expense Analysis'!$A$1:$J$135</definedName>
  </definedNames>
  <calcPr fullCalcOnLoad="1"/>
</workbook>
</file>

<file path=xl/sharedStrings.xml><?xml version="1.0" encoding="utf-8"?>
<sst xmlns="http://schemas.openxmlformats.org/spreadsheetml/2006/main" count="289" uniqueCount="180">
  <si>
    <t>Q1</t>
  </si>
  <si>
    <t>Q2</t>
  </si>
  <si>
    <t>Q3</t>
  </si>
  <si>
    <t>Q4</t>
  </si>
  <si>
    <t>Director</t>
  </si>
  <si>
    <t>Telephone</t>
  </si>
  <si>
    <t>Rent</t>
  </si>
  <si>
    <t>Insurance</t>
  </si>
  <si>
    <t>Taxes</t>
  </si>
  <si>
    <t>Assets</t>
  </si>
  <si>
    <t>Cash</t>
  </si>
  <si>
    <t>TBD</t>
  </si>
  <si>
    <t>Supplies</t>
  </si>
  <si>
    <t>Revenues</t>
  </si>
  <si>
    <t>Buildings</t>
  </si>
  <si>
    <t>Other</t>
  </si>
  <si>
    <t>Miscellaneous</t>
  </si>
  <si>
    <t>Postage</t>
  </si>
  <si>
    <t>Model Inputs and General Information</t>
  </si>
  <si>
    <t>Annual total should equal financial plan target</t>
  </si>
  <si>
    <t>Equipment</t>
  </si>
  <si>
    <t>Manager</t>
  </si>
  <si>
    <t>Analyst</t>
  </si>
  <si>
    <t>Land</t>
  </si>
  <si>
    <t>Depreciation</t>
  </si>
  <si>
    <t>From Input sheet</t>
  </si>
  <si>
    <t>Salaries</t>
  </si>
  <si>
    <t>Compare to financial plan</t>
  </si>
  <si>
    <t>Annual Operating Budget—Services</t>
  </si>
  <si>
    <t>Bold numbers in white cells are entered by user.</t>
  </si>
  <si>
    <r>
      <t xml:space="preserve">Italicized numbers in gray cells are calculations that generally should </t>
    </r>
    <r>
      <rPr>
        <i/>
        <u val="single"/>
        <sz val="10"/>
        <rFont val="Arial"/>
        <family val="2"/>
      </rPr>
      <t>not</t>
    </r>
    <r>
      <rPr>
        <i/>
        <sz val="10"/>
        <rFont val="Arial"/>
        <family val="2"/>
      </rPr>
      <t xml:space="preserve"> be altered.</t>
    </r>
  </si>
  <si>
    <t>Black numbers in gray cells are calculations that can be overwritten.</t>
  </si>
  <si>
    <t>Document key financial planning assumptions here.</t>
  </si>
  <si>
    <t>Net travel and entertainment</t>
  </si>
  <si>
    <t>General and miscellaneous</t>
  </si>
  <si>
    <t>Vice president</t>
  </si>
  <si>
    <t>Marketing programs</t>
  </si>
  <si>
    <t>Public relations</t>
  </si>
  <si>
    <t>Travel and entertainment</t>
  </si>
  <si>
    <t>Marketing managers</t>
  </si>
  <si>
    <t>Marketing analysts</t>
  </si>
  <si>
    <t>Business development managers</t>
  </si>
  <si>
    <t>Customer service</t>
  </si>
  <si>
    <t>Dues and subscriptions</t>
  </si>
  <si>
    <t>Bank charges</t>
  </si>
  <si>
    <t>Recruiting</t>
  </si>
  <si>
    <t>Interest expense</t>
  </si>
  <si>
    <t>Other supplies</t>
  </si>
  <si>
    <t>Chief executive officer</t>
  </si>
  <si>
    <t>Chief financial officer</t>
  </si>
  <si>
    <t>Chief information officer</t>
  </si>
  <si>
    <t>Vice president of human resources</t>
  </si>
  <si>
    <t>Administrative staff</t>
  </si>
  <si>
    <t>Human resources director</t>
  </si>
  <si>
    <t>Human resources staff</t>
  </si>
  <si>
    <t>Information technology director</t>
  </si>
  <si>
    <t>Information technology manager</t>
  </si>
  <si>
    <t>Information technology analyst</t>
  </si>
  <si>
    <t>Finance director or controller</t>
  </si>
  <si>
    <t>Finance and accounting</t>
  </si>
  <si>
    <t>IT infrastructure</t>
  </si>
  <si>
    <t>Service operations</t>
  </si>
  <si>
    <t>Sales and marketing</t>
  </si>
  <si>
    <t>General and administrative</t>
  </si>
  <si>
    <t>Cost of sales</t>
  </si>
  <si>
    <t>Taken from 3-year financial plan</t>
  </si>
  <si>
    <t xml:space="preserve">  Financial Plan Revenue per Employee</t>
  </si>
  <si>
    <t>Other gains (losses)</t>
  </si>
  <si>
    <t>Other income</t>
  </si>
  <si>
    <t>Taken from general and administrative section</t>
  </si>
  <si>
    <t>Taken from sales and marketing section</t>
  </si>
  <si>
    <t>Taken from operations section</t>
  </si>
  <si>
    <t>Accounts receivable</t>
  </si>
  <si>
    <t>Other current assets</t>
  </si>
  <si>
    <t>Net property, plant, and equipment</t>
  </si>
  <si>
    <t>Accounts payable</t>
  </si>
  <si>
    <t>Accrued liabilities</t>
  </si>
  <si>
    <t>Other current liabilities</t>
  </si>
  <si>
    <t>Total current liabilities</t>
  </si>
  <si>
    <t>Notes payable</t>
  </si>
  <si>
    <t>Other long-term liabilities</t>
  </si>
  <si>
    <t>Total long-term liabilities</t>
  </si>
  <si>
    <t>Net changes in balance sheet accounts</t>
  </si>
  <si>
    <t>Other sources of funds</t>
  </si>
  <si>
    <t>Repurchase of stock</t>
  </si>
  <si>
    <t>Debt retirement</t>
  </si>
  <si>
    <t>Purchase of equipment and assets</t>
  </si>
  <si>
    <t>Other uses</t>
  </si>
  <si>
    <t>Expenses</t>
  </si>
  <si>
    <t xml:space="preserve"> </t>
  </si>
  <si>
    <t>Total liabilities</t>
  </si>
  <si>
    <t>Total labor expense pulled from Row 35</t>
  </si>
  <si>
    <t>Depreciable assets</t>
  </si>
  <si>
    <t>Add depreciation</t>
  </si>
  <si>
    <t>Accumulated depreciation</t>
  </si>
  <si>
    <t>Cumulative net income</t>
  </si>
  <si>
    <t>Common stock</t>
  </si>
  <si>
    <t>Retained earnings</t>
  </si>
  <si>
    <t>Current liabilities</t>
  </si>
  <si>
    <t>Current assets</t>
  </si>
  <si>
    <t>Rounded calculation based on input sheet rate</t>
  </si>
  <si>
    <t>Model key</t>
  </si>
  <si>
    <t>1. Fringe rate for labor</t>
  </si>
  <si>
    <t>2. Number of years for straight-line
       depreciation</t>
  </si>
  <si>
    <t>3. Tax rate</t>
  </si>
  <si>
    <t>4.  Annual targeted revenue
        per employee</t>
  </si>
  <si>
    <t>Key model inputs</t>
  </si>
  <si>
    <t>General notes and assumptions</t>
  </si>
  <si>
    <t>Total service operations expenses</t>
  </si>
  <si>
    <t>Total service operations headcount</t>
  </si>
  <si>
    <t>Service total operations labor expense</t>
  </si>
  <si>
    <t>Total sales and marketing expenses</t>
  </si>
  <si>
    <t>Total sales and marketing headcount</t>
  </si>
  <si>
    <t>Total sales and marketing labor expense</t>
  </si>
  <si>
    <t>C. General and administrative</t>
  </si>
  <si>
    <t>Total general and administrative expenses</t>
  </si>
  <si>
    <t>Total general and administrative headcount</t>
  </si>
  <si>
    <t>Total general and administrative labor expense</t>
  </si>
  <si>
    <t>Total depreciable assets</t>
  </si>
  <si>
    <t>Depreciation base</t>
  </si>
  <si>
    <t>Total current assets</t>
  </si>
  <si>
    <t>Total assets</t>
  </si>
  <si>
    <t>Total liabilities and equity</t>
  </si>
  <si>
    <t>Sources of funds</t>
  </si>
  <si>
    <t xml:space="preserve">Total sources  </t>
  </si>
  <si>
    <t>Uses of funds</t>
  </si>
  <si>
    <t>Total uses</t>
  </si>
  <si>
    <t>Net change in cash</t>
  </si>
  <si>
    <t>Cumulative cash</t>
  </si>
  <si>
    <t>Beginning balance</t>
  </si>
  <si>
    <t>Ending balance</t>
  </si>
  <si>
    <t xml:space="preserve">Annual total </t>
  </si>
  <si>
    <t>A. Service operations</t>
  </si>
  <si>
    <t>B. Sales and marketing</t>
  </si>
  <si>
    <t>Annual cost</t>
  </si>
  <si>
    <t>Additional purchases</t>
  </si>
  <si>
    <t>Headcount summary</t>
  </si>
  <si>
    <t>Total headcount</t>
  </si>
  <si>
    <t>Gross margin</t>
  </si>
  <si>
    <t>Targeted revenue per employee</t>
  </si>
  <si>
    <t>Checkpoint:  Revenue per employee from this budget</t>
  </si>
  <si>
    <t>Total expenses</t>
  </si>
  <si>
    <t>Operating profit</t>
  </si>
  <si>
    <t>Total income</t>
  </si>
  <si>
    <t>Net income</t>
  </si>
  <si>
    <t>Summary trend data for chart</t>
  </si>
  <si>
    <t>Quarterly revenue</t>
  </si>
  <si>
    <t>Quarterly margin</t>
  </si>
  <si>
    <t>Quarterly net income (loss)</t>
  </si>
  <si>
    <t>Quarterly cash flow</t>
  </si>
  <si>
    <t>Quarterly total assets</t>
  </si>
  <si>
    <t>Annual total</t>
  </si>
  <si>
    <t>Net equity</t>
  </si>
  <si>
    <t>Liabilities and equity</t>
  </si>
  <si>
    <t>Other assets</t>
  </si>
  <si>
    <t>From operations</t>
  </si>
  <si>
    <t>Use this area to capture key general assumptions that carry throughout the model.</t>
  </si>
  <si>
    <t>Number of full-time employees (FTEs)</t>
  </si>
  <si>
    <t>Margin contribution %</t>
  </si>
  <si>
    <t>Service operations headcount analysis by role</t>
  </si>
  <si>
    <t>Service operations labor expense breakdown by role</t>
  </si>
  <si>
    <t>Sales and marketing expenses</t>
  </si>
  <si>
    <t>Sales and marketing headcount analysis by role</t>
  </si>
  <si>
    <t>Sales and marketing labor expense breakdown by role</t>
  </si>
  <si>
    <t>General and administrative expenses</t>
  </si>
  <si>
    <t>General and administrative headcount analysis by role</t>
  </si>
  <si>
    <t>General and administrative labor expense breakdown by role</t>
  </si>
  <si>
    <r>
      <t>[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]</t>
    </r>
  </si>
  <si>
    <r>
      <t>[</t>
    </r>
    <r>
      <rPr>
        <b/>
        <sz val="11"/>
        <rFont val="Arial"/>
        <family val="2"/>
      </rPr>
      <t>Date</t>
    </r>
    <r>
      <rPr>
        <sz val="11"/>
        <rFont val="Arial"/>
        <family val="2"/>
      </rPr>
      <t>]</t>
    </r>
  </si>
  <si>
    <t>Service operations expenses</t>
  </si>
  <si>
    <t>Business Unit Budgets—Service Operations, Sales and Marketing, and General and Administrative</t>
  </si>
  <si>
    <t>Pro Forma Financial Statements—Income Statement, Balance Sheet, and Cash Flow Summary</t>
  </si>
  <si>
    <t>Notes</t>
  </si>
  <si>
    <t>Benefits (such as health care, training, 401(k))</t>
  </si>
  <si>
    <t>Professional services (not including subcontractors)</t>
  </si>
  <si>
    <r>
      <t>Non</t>
    </r>
    <r>
      <rPr>
        <sz val="10"/>
        <rFont val="Arial"/>
        <family val="2"/>
      </rPr>
      <t>billable travel and entertainment</t>
    </r>
  </si>
  <si>
    <t>Pro forma annual income statement</t>
  </si>
  <si>
    <t>Pro forma annual balance sheet</t>
  </si>
  <si>
    <t>Pro forma annual cash flow summary</t>
  </si>
  <si>
    <t>Long-term debt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</si>
</sst>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"/>
    <numFmt numFmtId="166" formatCode="0_);\(0\)"/>
    <numFmt numFmtId="167" formatCode="&quot;$&quot;#,##0"/>
    <numFmt numFmtId="168" formatCode="0.0%"/>
    <numFmt numFmtId="169" formatCode="&quot;$&quot;#,##0.00"/>
    <numFmt numFmtId="170" formatCode="&quot;$&quot;#,##0.0"/>
    <numFmt numFmtId="171" formatCode="#,##0.0"/>
    <numFmt numFmtId="172" formatCode="&quot;$&quot;#,##0.0_);[Red]\(&quot;$&quot;#,##0.0\)"/>
    <numFmt numFmtId="173" formatCode="0.0_);[Red]\(0.0\)"/>
    <numFmt numFmtId="174" formatCode="#,##0.0_);[Red]\(#,##0.0\)"/>
  </numFmts>
  <fonts count="21"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sz val="12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sz val="8"/>
      <color indexed="9"/>
      <name val="Helv"/>
      <family val="0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3" borderId="1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1" fillId="4" borderId="4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0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1" fillId="2" borderId="4" xfId="0" applyFont="1" applyFill="1" applyBorder="1" applyAlignment="1" quotePrefix="1">
      <alignment horizontal="left"/>
    </xf>
    <xf numFmtId="0" fontId="4" fillId="2" borderId="4" xfId="0" applyFont="1" applyFill="1" applyBorder="1" applyAlignment="1">
      <alignment/>
    </xf>
    <xf numFmtId="9" fontId="5" fillId="2" borderId="9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68" fontId="11" fillId="4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164" fontId="4" fillId="2" borderId="0" xfId="0" applyNumberFormat="1" applyFont="1" applyFill="1" applyBorder="1" applyAlignment="1" applyProtection="1">
      <alignment horizontal="center"/>
      <protection hidden="1"/>
    </xf>
    <xf numFmtId="170" fontId="11" fillId="2" borderId="0" xfId="0" applyNumberFormat="1" applyFont="1" applyFill="1" applyBorder="1" applyAlignment="1">
      <alignment horizontal="center"/>
    </xf>
    <xf numFmtId="174" fontId="1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top"/>
    </xf>
    <xf numFmtId="6" fontId="5" fillId="2" borderId="9" xfId="0" applyNumberFormat="1" applyFont="1" applyFill="1" applyBorder="1" applyAlignment="1">
      <alignment horizontal="center" vertical="top"/>
    </xf>
    <xf numFmtId="4" fontId="11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8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8" fontId="11" fillId="2" borderId="0" xfId="0" applyNumberFormat="1" applyFont="1" applyFill="1" applyBorder="1" applyAlignment="1">
      <alignment horizontal="right"/>
    </xf>
    <xf numFmtId="2" fontId="13" fillId="5" borderId="0" xfId="0" applyNumberFormat="1" applyFont="1" applyFill="1" applyBorder="1" applyAlignment="1">
      <alignment vertical="center"/>
    </xf>
    <xf numFmtId="2" fontId="13" fillId="5" borderId="0" xfId="0" applyNumberFormat="1" applyFont="1" applyFill="1" applyBorder="1" applyAlignment="1">
      <alignment horizontal="center" vertical="center"/>
    </xf>
    <xf numFmtId="2" fontId="17" fillId="5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 vertical="center"/>
    </xf>
    <xf numFmtId="2" fontId="0" fillId="6" borderId="0" xfId="0" applyNumberFormat="1" applyFill="1" applyBorder="1" applyAlignment="1">
      <alignment vertical="center"/>
    </xf>
    <xf numFmtId="2" fontId="5" fillId="7" borderId="0" xfId="0" applyNumberFormat="1" applyFont="1" applyFill="1" applyBorder="1" applyAlignment="1">
      <alignment vertical="center"/>
    </xf>
    <xf numFmtId="164" fontId="5" fillId="7" borderId="10" xfId="0" applyNumberFormat="1" applyFont="1" applyFill="1" applyBorder="1" applyAlignment="1">
      <alignment horizontal="right" vertical="center"/>
    </xf>
    <xf numFmtId="164" fontId="5" fillId="7" borderId="11" xfId="0" applyNumberFormat="1" applyFont="1" applyFill="1" applyBorder="1" applyAlignment="1">
      <alignment horizontal="right" vertical="center"/>
    </xf>
    <xf numFmtId="1" fontId="5" fillId="7" borderId="11" xfId="0" applyNumberFormat="1" applyFont="1" applyFill="1" applyBorder="1" applyAlignment="1">
      <alignment horizontal="right" vertical="center"/>
    </xf>
    <xf numFmtId="164" fontId="5" fillId="7" borderId="12" xfId="0" applyNumberFormat="1" applyFont="1" applyFill="1" applyBorder="1" applyAlignment="1">
      <alignment horizontal="left" vertical="center" indent="1"/>
    </xf>
    <xf numFmtId="14" fontId="10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/>
    </xf>
    <xf numFmtId="2" fontId="4" fillId="7" borderId="0" xfId="0" applyNumberFormat="1" applyFont="1" applyFill="1" applyBorder="1" applyAlignment="1">
      <alignment/>
    </xf>
    <xf numFmtId="2" fontId="5" fillId="7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2" fontId="4" fillId="4" borderId="0" xfId="0" applyNumberFormat="1" applyFont="1" applyFill="1" applyBorder="1" applyAlignment="1">
      <alignment/>
    </xf>
    <xf numFmtId="2" fontId="5" fillId="4" borderId="0" xfId="0" applyNumberFormat="1" applyFont="1" applyFill="1" applyBorder="1" applyAlignment="1">
      <alignment/>
    </xf>
    <xf numFmtId="164" fontId="5" fillId="7" borderId="13" xfId="0" applyNumberFormat="1" applyFont="1" applyFill="1" applyBorder="1" applyAlignment="1">
      <alignment horizontal="left" vertical="center" indent="1"/>
    </xf>
    <xf numFmtId="2" fontId="11" fillId="7" borderId="0" xfId="0" applyNumberFormat="1" applyFont="1" applyFill="1" applyBorder="1" applyAlignment="1">
      <alignment horizontal="center"/>
    </xf>
    <xf numFmtId="164" fontId="4" fillId="7" borderId="14" xfId="0" applyNumberFormat="1" applyFont="1" applyFill="1" applyBorder="1" applyAlignment="1">
      <alignment horizontal="center"/>
    </xf>
    <xf numFmtId="164" fontId="4" fillId="7" borderId="15" xfId="0" applyNumberFormat="1" applyFont="1" applyFill="1" applyBorder="1" applyAlignment="1">
      <alignment horizontal="center"/>
    </xf>
    <xf numFmtId="2" fontId="0" fillId="2" borderId="16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2" fontId="0" fillId="7" borderId="0" xfId="0" applyNumberFormat="1" applyFill="1" applyBorder="1" applyAlignment="1">
      <alignment vertical="center"/>
    </xf>
    <xf numFmtId="1" fontId="5" fillId="7" borderId="1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 indent="6"/>
    </xf>
    <xf numFmtId="2" fontId="4" fillId="2" borderId="0" xfId="0" applyNumberFormat="1" applyFont="1" applyFill="1" applyBorder="1" applyAlignment="1">
      <alignment vertical="center"/>
    </xf>
    <xf numFmtId="2" fontId="4" fillId="7" borderId="0" xfId="0" applyNumberFormat="1" applyFont="1" applyFill="1" applyBorder="1" applyAlignment="1">
      <alignment vertical="center"/>
    </xf>
    <xf numFmtId="164" fontId="5" fillId="7" borderId="12" xfId="0" applyNumberFormat="1" applyFont="1" applyFill="1" applyBorder="1" applyAlignment="1">
      <alignment horizontal="left" vertical="center"/>
    </xf>
    <xf numFmtId="2" fontId="0" fillId="2" borderId="0" xfId="0" applyNumberForma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2" fontId="0" fillId="0" borderId="0" xfId="0" applyNumberFormat="1" applyFill="1" applyBorder="1" applyAlignment="1">
      <alignment/>
    </xf>
    <xf numFmtId="164" fontId="6" fillId="4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164" fontId="4" fillId="7" borderId="1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5" fillId="7" borderId="13" xfId="0" applyNumberFormat="1" applyFont="1" applyFill="1" applyBorder="1" applyAlignment="1">
      <alignment horizontal="right" vertical="center"/>
    </xf>
    <xf numFmtId="1" fontId="5" fillId="7" borderId="1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/>
    </xf>
    <xf numFmtId="164" fontId="4" fillId="7" borderId="0" xfId="0" applyNumberFormat="1" applyFont="1" applyFill="1" applyBorder="1" applyAlignment="1">
      <alignment/>
    </xf>
    <xf numFmtId="2" fontId="0" fillId="7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7" borderId="12" xfId="0" applyNumberFormat="1" applyFont="1" applyFill="1" applyBorder="1" applyAlignment="1">
      <alignment horizontal="right" vertical="center"/>
    </xf>
    <xf numFmtId="8" fontId="5" fillId="7" borderId="10" xfId="0" applyNumberFormat="1" applyFont="1" applyFill="1" applyBorder="1" applyAlignment="1">
      <alignment horizontal="right"/>
    </xf>
    <xf numFmtId="8" fontId="5" fillId="7" borderId="11" xfId="0" applyNumberFormat="1" applyFont="1" applyFill="1" applyBorder="1" applyAlignment="1">
      <alignment horizontal="right"/>
    </xf>
    <xf numFmtId="8" fontId="5" fillId="7" borderId="12" xfId="0" applyNumberFormat="1" applyFont="1" applyFill="1" applyBorder="1" applyAlignment="1">
      <alignment horizontal="right"/>
    </xf>
    <xf numFmtId="2" fontId="16" fillId="5" borderId="18" xfId="0" applyNumberFormat="1" applyFont="1" applyFill="1" applyBorder="1" applyAlignment="1">
      <alignment vertical="center"/>
    </xf>
    <xf numFmtId="2" fontId="18" fillId="6" borderId="18" xfId="0" applyNumberFormat="1" applyFont="1" applyFill="1" applyBorder="1" applyAlignment="1">
      <alignment horizontal="left" vertical="center"/>
    </xf>
    <xf numFmtId="2" fontId="5" fillId="7" borderId="18" xfId="0" applyNumberFormat="1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horizontal="left" indent="1"/>
    </xf>
    <xf numFmtId="2" fontId="5" fillId="4" borderId="18" xfId="0" applyNumberFormat="1" applyFont="1" applyFill="1" applyBorder="1" applyAlignment="1">
      <alignment horizontal="left"/>
    </xf>
    <xf numFmtId="2" fontId="4" fillId="2" borderId="18" xfId="0" applyNumberFormat="1" applyFont="1" applyFill="1" applyBorder="1" applyAlignment="1">
      <alignment/>
    </xf>
    <xf numFmtId="2" fontId="5" fillId="7" borderId="18" xfId="0" applyNumberFormat="1" applyFont="1" applyFill="1" applyBorder="1" applyAlignment="1">
      <alignment/>
    </xf>
    <xf numFmtId="2" fontId="5" fillId="2" borderId="18" xfId="0" applyNumberFormat="1" applyFont="1" applyFill="1" applyBorder="1" applyAlignment="1">
      <alignment horizontal="left"/>
    </xf>
    <xf numFmtId="2" fontId="5" fillId="7" borderId="18" xfId="0" applyNumberFormat="1" applyFont="1" applyFill="1" applyBorder="1" applyAlignment="1">
      <alignment horizontal="left" vertical="center"/>
    </xf>
    <xf numFmtId="2" fontId="0" fillId="7" borderId="19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/>
    </xf>
    <xf numFmtId="2" fontId="0" fillId="6" borderId="20" xfId="0" applyNumberFormat="1" applyFill="1" applyBorder="1" applyAlignment="1">
      <alignment vertical="center"/>
    </xf>
    <xf numFmtId="2" fontId="5" fillId="2" borderId="21" xfId="0" applyNumberFormat="1" applyFont="1" applyFill="1" applyBorder="1" applyAlignment="1">
      <alignment horizontal="left"/>
    </xf>
    <xf numFmtId="2" fontId="0" fillId="2" borderId="19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17" fillId="5" borderId="20" xfId="0" applyNumberFormat="1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/>
    </xf>
    <xf numFmtId="2" fontId="5" fillId="2" borderId="18" xfId="0" applyNumberFormat="1" applyFont="1" applyFill="1" applyBorder="1" applyAlignment="1">
      <alignment horizontal="left" indent="7"/>
    </xf>
    <xf numFmtId="2" fontId="5" fillId="7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left"/>
    </xf>
    <xf numFmtId="164" fontId="4" fillId="2" borderId="18" xfId="0" applyNumberFormat="1" applyFont="1" applyFill="1" applyBorder="1" applyAlignment="1">
      <alignment/>
    </xf>
    <xf numFmtId="164" fontId="4" fillId="2" borderId="18" xfId="0" applyNumberFormat="1" applyFont="1" applyFill="1" applyBorder="1" applyAlignment="1">
      <alignment horizontal="left" indent="1"/>
    </xf>
    <xf numFmtId="164" fontId="5" fillId="4" borderId="18" xfId="0" applyNumberFormat="1" applyFont="1" applyFill="1" applyBorder="1" applyAlignment="1">
      <alignment/>
    </xf>
    <xf numFmtId="164" fontId="5" fillId="4" borderId="18" xfId="0" applyNumberFormat="1" applyFont="1" applyFill="1" applyBorder="1" applyAlignment="1">
      <alignment horizontal="left"/>
    </xf>
    <xf numFmtId="164" fontId="6" fillId="2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left"/>
    </xf>
    <xf numFmtId="2" fontId="4" fillId="2" borderId="18" xfId="0" applyNumberFormat="1" applyFont="1" applyFill="1" applyBorder="1" applyAlignment="1">
      <alignment horizontal="left"/>
    </xf>
    <xf numFmtId="2" fontId="4" fillId="2" borderId="18" xfId="0" applyNumberFormat="1" applyFont="1" applyFill="1" applyBorder="1" applyAlignment="1">
      <alignment horizontal="left" indent="2"/>
    </xf>
    <xf numFmtId="2" fontId="5" fillId="2" borderId="18" xfId="0" applyNumberFormat="1" applyFont="1" applyFill="1" applyBorder="1" applyAlignment="1">
      <alignment horizontal="left" wrapText="1"/>
    </xf>
    <xf numFmtId="164" fontId="4" fillId="2" borderId="18" xfId="0" applyNumberFormat="1" applyFont="1" applyFill="1" applyBorder="1" applyAlignment="1">
      <alignment horizontal="left" indent="2"/>
    </xf>
    <xf numFmtId="164" fontId="4" fillId="2" borderId="18" xfId="0" applyNumberFormat="1" applyFont="1" applyFill="1" applyBorder="1" applyAlignment="1">
      <alignment horizontal="left" indent="3"/>
    </xf>
    <xf numFmtId="164" fontId="5" fillId="2" borderId="18" xfId="0" applyNumberFormat="1" applyFont="1" applyFill="1" applyBorder="1" applyAlignment="1">
      <alignment horizontal="left" indent="1"/>
    </xf>
    <xf numFmtId="164" fontId="4" fillId="2" borderId="18" xfId="0" applyNumberFormat="1" applyFont="1" applyFill="1" applyBorder="1" applyAlignment="1">
      <alignment horizontal="left"/>
    </xf>
    <xf numFmtId="164" fontId="5" fillId="7" borderId="18" xfId="0" applyNumberFormat="1" applyFont="1" applyFill="1" applyBorder="1" applyAlignment="1">
      <alignment horizontal="left"/>
    </xf>
    <xf numFmtId="164" fontId="5" fillId="2" borderId="18" xfId="0" applyNumberFormat="1" applyFont="1" applyFill="1" applyBorder="1" applyAlignment="1">
      <alignment horizontal="left"/>
    </xf>
    <xf numFmtId="164" fontId="5" fillId="7" borderId="18" xfId="0" applyNumberFormat="1" applyFont="1" applyFill="1" applyBorder="1" applyAlignment="1">
      <alignment horizontal="center"/>
    </xf>
    <xf numFmtId="164" fontId="5" fillId="7" borderId="22" xfId="0" applyNumberFormat="1" applyFont="1" applyFill="1" applyBorder="1" applyAlignment="1">
      <alignment horizontal="left" vertical="center" indent="1"/>
    </xf>
    <xf numFmtId="2" fontId="4" fillId="2" borderId="20" xfId="0" applyNumberFormat="1" applyFont="1" applyFill="1" applyBorder="1" applyAlignment="1">
      <alignment/>
    </xf>
    <xf numFmtId="49" fontId="0" fillId="2" borderId="20" xfId="0" applyNumberFormat="1" applyFill="1" applyBorder="1" applyAlignment="1">
      <alignment/>
    </xf>
    <xf numFmtId="166" fontId="5" fillId="2" borderId="2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/>
    </xf>
    <xf numFmtId="1" fontId="5" fillId="2" borderId="20" xfId="0" applyNumberFormat="1" applyFont="1" applyFill="1" applyBorder="1" applyAlignment="1">
      <alignment/>
    </xf>
    <xf numFmtId="164" fontId="6" fillId="2" borderId="20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164" fontId="5" fillId="7" borderId="19" xfId="0" applyNumberFormat="1" applyFont="1" applyFill="1" applyBorder="1" applyAlignment="1">
      <alignment horizontal="left" vertical="center" indent="1"/>
    </xf>
    <xf numFmtId="2" fontId="0" fillId="0" borderId="20" xfId="0" applyNumberFormat="1" applyFill="1" applyBorder="1" applyAlignment="1">
      <alignment vertical="center"/>
    </xf>
    <xf numFmtId="164" fontId="5" fillId="0" borderId="20" xfId="0" applyNumberFormat="1" applyFont="1" applyFill="1" applyBorder="1" applyAlignment="1">
      <alignment horizontal="left" vertical="center" indent="1"/>
    </xf>
    <xf numFmtId="164" fontId="4" fillId="0" borderId="20" xfId="0" applyNumberFormat="1" applyFont="1" applyFill="1" applyBorder="1" applyAlignment="1">
      <alignment/>
    </xf>
    <xf numFmtId="164" fontId="4" fillId="2" borderId="21" xfId="0" applyNumberFormat="1" applyFont="1" applyFill="1" applyBorder="1" applyAlignment="1">
      <alignment horizontal="left"/>
    </xf>
    <xf numFmtId="164" fontId="4" fillId="2" borderId="13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left" vertical="center" indent="1"/>
    </xf>
    <xf numFmtId="170" fontId="11" fillId="0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/>
    </xf>
    <xf numFmtId="167" fontId="5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  <xf numFmtId="167" fontId="11" fillId="4" borderId="0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167" fontId="11" fillId="4" borderId="13" xfId="0" applyNumberFormat="1" applyFont="1" applyFill="1" applyBorder="1" applyAlignment="1">
      <alignment horizontal="right"/>
    </xf>
    <xf numFmtId="2" fontId="11" fillId="4" borderId="14" xfId="0" applyNumberFormat="1" applyFont="1" applyFill="1" applyBorder="1" applyAlignment="1">
      <alignment horizontal="right"/>
    </xf>
    <xf numFmtId="2" fontId="11" fillId="4" borderId="15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11" fillId="4" borderId="15" xfId="0" applyNumberFormat="1" applyFont="1" applyFill="1" applyBorder="1" applyAlignment="1">
      <alignment horizontal="right"/>
    </xf>
    <xf numFmtId="3" fontId="11" fillId="4" borderId="14" xfId="0" applyNumberFormat="1" applyFont="1" applyFill="1" applyBorder="1" applyAlignment="1">
      <alignment horizontal="right"/>
    </xf>
    <xf numFmtId="167" fontId="5" fillId="2" borderId="14" xfId="0" applyNumberFormat="1" applyFont="1" applyFill="1" applyBorder="1" applyAlignment="1">
      <alignment horizontal="right"/>
    </xf>
    <xf numFmtId="167" fontId="5" fillId="2" borderId="15" xfId="0" applyNumberFormat="1" applyFont="1" applyFill="1" applyBorder="1" applyAlignment="1">
      <alignment horizontal="right"/>
    </xf>
    <xf numFmtId="167" fontId="11" fillId="4" borderId="15" xfId="0" applyNumberFormat="1" applyFont="1" applyFill="1" applyBorder="1" applyAlignment="1">
      <alignment horizontal="right"/>
    </xf>
    <xf numFmtId="167" fontId="11" fillId="4" borderId="14" xfId="0" applyNumberFormat="1" applyFont="1" applyFill="1" applyBorder="1" applyAlignment="1">
      <alignment horizontal="right"/>
    </xf>
    <xf numFmtId="6" fontId="6" fillId="4" borderId="0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3" fontId="4" fillId="4" borderId="15" xfId="0" applyNumberFormat="1" applyFont="1" applyFill="1" applyBorder="1" applyAlignment="1">
      <alignment horizontal="right"/>
    </xf>
    <xf numFmtId="167" fontId="4" fillId="4" borderId="14" xfId="0" applyNumberFormat="1" applyFont="1" applyFill="1" applyBorder="1" applyAlignment="1">
      <alignment horizontal="right"/>
    </xf>
    <xf numFmtId="167" fontId="4" fillId="4" borderId="15" xfId="0" applyNumberFormat="1" applyFont="1" applyFill="1" applyBorder="1" applyAlignment="1">
      <alignment horizontal="right"/>
    </xf>
    <xf numFmtId="167" fontId="6" fillId="4" borderId="14" xfId="0" applyNumberFormat="1" applyFont="1" applyFill="1" applyBorder="1" applyAlignment="1">
      <alignment horizontal="right"/>
    </xf>
    <xf numFmtId="167" fontId="6" fillId="4" borderId="15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6" fontId="5" fillId="2" borderId="14" xfId="0" applyNumberFormat="1" applyFont="1" applyFill="1" applyBorder="1" applyAlignment="1">
      <alignment horizontal="right"/>
    </xf>
    <xf numFmtId="6" fontId="11" fillId="4" borderId="15" xfId="0" applyNumberFormat="1" applyFont="1" applyFill="1" applyBorder="1" applyAlignment="1">
      <alignment horizontal="right"/>
    </xf>
    <xf numFmtId="6" fontId="11" fillId="4" borderId="14" xfId="0" applyNumberFormat="1" applyFont="1" applyFill="1" applyBorder="1" applyAlignment="1">
      <alignment horizontal="right"/>
    </xf>
    <xf numFmtId="6" fontId="4" fillId="2" borderId="0" xfId="0" applyNumberFormat="1" applyFont="1" applyFill="1" applyBorder="1" applyAlignment="1">
      <alignment horizontal="right"/>
    </xf>
    <xf numFmtId="6" fontId="5" fillId="2" borderId="15" xfId="0" applyNumberFormat="1" applyFont="1" applyFill="1" applyBorder="1" applyAlignment="1">
      <alignment horizontal="right"/>
    </xf>
    <xf numFmtId="6" fontId="11" fillId="4" borderId="0" xfId="0" applyNumberFormat="1" applyFont="1" applyFill="1" applyBorder="1" applyAlignment="1">
      <alignment horizontal="right"/>
    </xf>
    <xf numFmtId="6" fontId="11" fillId="2" borderId="0" xfId="0" applyNumberFormat="1" applyFont="1" applyFill="1" applyBorder="1" applyAlignment="1">
      <alignment horizontal="right"/>
    </xf>
    <xf numFmtId="38" fontId="5" fillId="2" borderId="14" xfId="0" applyNumberFormat="1" applyFont="1" applyFill="1" applyBorder="1" applyAlignment="1">
      <alignment horizontal="right"/>
    </xf>
    <xf numFmtId="38" fontId="11" fillId="4" borderId="15" xfId="0" applyNumberFormat="1" applyFont="1" applyFill="1" applyBorder="1" applyAlignment="1">
      <alignment horizontal="right"/>
    </xf>
    <xf numFmtId="38" fontId="5" fillId="2" borderId="15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11" fillId="4" borderId="16" xfId="0" applyNumberFormat="1" applyFont="1" applyFill="1" applyBorder="1" applyAlignment="1">
      <alignment horizontal="right"/>
    </xf>
    <xf numFmtId="3" fontId="11" fillId="4" borderId="10" xfId="0" applyNumberFormat="1" applyFont="1" applyFill="1" applyBorder="1" applyAlignment="1">
      <alignment horizontal="right"/>
    </xf>
    <xf numFmtId="3" fontId="11" fillId="4" borderId="11" xfId="0" applyNumberFormat="1" applyFont="1" applyFill="1" applyBorder="1" applyAlignment="1">
      <alignment horizontal="right"/>
    </xf>
    <xf numFmtId="3" fontId="11" fillId="4" borderId="12" xfId="0" applyNumberFormat="1" applyFont="1" applyFill="1" applyBorder="1" applyAlignment="1">
      <alignment horizontal="right"/>
    </xf>
    <xf numFmtId="9" fontId="11" fillId="4" borderId="1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19" fillId="2" borderId="0" xfId="0" applyFont="1" applyFill="1" applyAlignment="1">
      <alignment/>
    </xf>
    <xf numFmtId="14" fontId="20" fillId="2" borderId="0" xfId="0" applyNumberFormat="1" applyFont="1" applyFill="1" applyBorder="1" applyAlignment="1">
      <alignment horizontal="left"/>
    </xf>
    <xf numFmtId="0" fontId="11" fillId="2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4" fillId="7" borderId="0" xfId="0" applyNumberFormat="1" applyFont="1" applyFill="1" applyBorder="1" applyAlignment="1">
      <alignment horizontal="right"/>
    </xf>
    <xf numFmtId="2" fontId="4" fillId="7" borderId="13" xfId="0" applyNumberFormat="1" applyFont="1" applyFill="1" applyBorder="1" applyAlignment="1">
      <alignment horizontal="center" vertical="center"/>
    </xf>
    <xf numFmtId="2" fontId="4" fillId="7" borderId="1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Quarterly Trend for Key Financial Metrics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8465"/>
          <c:h val="0.809"/>
        </c:manualLayout>
      </c:layout>
      <c:lineChart>
        <c:grouping val="standard"/>
        <c:varyColors val="0"/>
        <c:ser>
          <c:idx val="1"/>
          <c:order val="0"/>
          <c:tx>
            <c:strRef>
              <c:f>'Annual Operating Budget'!$B$112:$C$112</c:f>
              <c:strCache>
                <c:ptCount val="1"/>
                <c:pt idx="0">
                  <c:v>Quarterly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Budget'!$D$112:$G$112</c:f>
              <c:numCache>
                <c:ptCount val="4"/>
                <c:pt idx="0">
                  <c:v>4500000</c:v>
                </c:pt>
                <c:pt idx="1">
                  <c:v>5000000</c:v>
                </c:pt>
                <c:pt idx="2">
                  <c:v>5200000</c:v>
                </c:pt>
                <c:pt idx="3">
                  <c:v>5500000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'Annual Operating Budget'!$B$113:$C$113</c:f>
              <c:strCache>
                <c:ptCount val="1"/>
                <c:pt idx="0">
                  <c:v>Quarterly margin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Budget'!$D$113:$G$113</c:f>
              <c:numCache>
                <c:ptCount val="4"/>
                <c:pt idx="0">
                  <c:v>3500000</c:v>
                </c:pt>
                <c:pt idx="1">
                  <c:v>3900000</c:v>
                </c:pt>
                <c:pt idx="2">
                  <c:v>4000000</c:v>
                </c:pt>
                <c:pt idx="3">
                  <c:v>4200000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'Annual Operating Budget'!$B$114:$C$114</c:f>
              <c:strCache>
                <c:ptCount val="1"/>
                <c:pt idx="0">
                  <c:v>Quarterly net income (loss)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Budget'!$D$114:$G$114</c:f>
              <c:numCache>
                <c:ptCount val="4"/>
                <c:pt idx="0">
                  <c:v>737950</c:v>
                </c:pt>
                <c:pt idx="1">
                  <c:v>996200</c:v>
                </c:pt>
                <c:pt idx="2">
                  <c:v>975560</c:v>
                </c:pt>
                <c:pt idx="3">
                  <c:v>1046630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'Annual Operating Budget'!$B$115:$C$115</c:f>
              <c:strCache>
                <c:ptCount val="1"/>
                <c:pt idx="0">
                  <c:v>Quarterly cash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Budget'!$D$115:$G$115</c:f>
              <c:numCache>
                <c:ptCount val="4"/>
                <c:pt idx="0">
                  <c:v>758550</c:v>
                </c:pt>
                <c:pt idx="1">
                  <c:v>1015250</c:v>
                </c:pt>
                <c:pt idx="2">
                  <c:v>992210</c:v>
                </c:pt>
                <c:pt idx="3">
                  <c:v>1063880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'Annual Operating Budget'!$B$116:$C$116</c:f>
              <c:strCache>
                <c:ptCount val="1"/>
                <c:pt idx="0">
                  <c:v>Quarterly total assets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Budget'!$D$116:$G$116</c:f>
              <c:numCache>
                <c:ptCount val="4"/>
                <c:pt idx="0">
                  <c:v>2227950</c:v>
                </c:pt>
                <c:pt idx="1">
                  <c:v>3219150</c:v>
                </c:pt>
                <c:pt idx="2">
                  <c:v>4189710</c:v>
                </c:pt>
                <c:pt idx="3">
                  <c:v>5231340</c:v>
                </c:pt>
              </c:numCache>
            </c:numRef>
          </c:val>
          <c:smooth val="0"/>
        </c:ser>
        <c:marker val="1"/>
        <c:axId val="35277663"/>
        <c:axId val="49063512"/>
      </c:line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63512"/>
        <c:crosses val="autoZero"/>
        <c:auto val="0"/>
        <c:lblOffset val="100"/>
        <c:noMultiLvlLbl val="0"/>
      </c:catAx>
      <c:valAx>
        <c:axId val="4906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77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0.75425</cdr:x>
      <cdr:y>0.05475</cdr:y>
    </cdr:from>
    <cdr:to>
      <cdr:x>0.991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323850"/>
          <a:ext cx="2057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6"/>
  <sheetViews>
    <sheetView tabSelected="1" workbookViewId="0" topLeftCell="A1">
      <selection activeCell="B1" sqref="B1"/>
    </sheetView>
  </sheetViews>
  <sheetFormatPr defaultColWidth="9.33203125" defaultRowHeight="10.5"/>
  <cols>
    <col min="1" max="1" width="5.16015625" style="2" customWidth="1"/>
    <col min="2" max="2" width="45.83203125" style="2" customWidth="1"/>
    <col min="3" max="3" width="25.83203125" style="2" customWidth="1"/>
    <col min="4" max="4" width="14" style="2" customWidth="1"/>
    <col min="5" max="5" width="16" style="2" customWidth="1"/>
    <col min="6" max="6" width="19.66015625" style="2" customWidth="1"/>
    <col min="7" max="7" width="18.5" style="28" customWidth="1"/>
    <col min="8" max="8" width="23.33203125" style="28" customWidth="1"/>
    <col min="9" max="9" width="22.5" style="28" customWidth="1"/>
    <col min="10" max="10" width="19.33203125" style="28" customWidth="1"/>
    <col min="11" max="11" width="16.66015625" style="28" customWidth="1"/>
    <col min="12" max="12" width="9.33203125" style="28" customWidth="1"/>
    <col min="13" max="13" width="28.66015625" style="28" customWidth="1"/>
    <col min="14" max="14" width="2.83203125" style="2" customWidth="1"/>
    <col min="15" max="16384" width="9.33203125" style="2" customWidth="1"/>
  </cols>
  <sheetData>
    <row r="1" ht="15.75">
      <c r="B1" s="225" t="s">
        <v>167</v>
      </c>
    </row>
    <row r="2" spans="2:5" ht="15.75">
      <c r="B2" s="10" t="s">
        <v>28</v>
      </c>
      <c r="C2" s="16"/>
      <c r="D2" s="16"/>
      <c r="E2" s="16"/>
    </row>
    <row r="3" spans="2:5" ht="15.75">
      <c r="B3" s="10" t="s">
        <v>18</v>
      </c>
      <c r="C3" s="16"/>
      <c r="D3" s="16"/>
      <c r="E3" s="16"/>
    </row>
    <row r="4" spans="2:5" ht="13.5" customHeight="1" thickBot="1">
      <c r="B4" s="11"/>
      <c r="E4" s="16"/>
    </row>
    <row r="5" spans="2:5" ht="15">
      <c r="B5" s="12" t="s">
        <v>101</v>
      </c>
      <c r="C5" s="13"/>
      <c r="D5" s="14"/>
      <c r="E5" s="16"/>
    </row>
    <row r="6" spans="2:6" ht="12.75">
      <c r="B6" s="15" t="s">
        <v>29</v>
      </c>
      <c r="C6" s="16"/>
      <c r="D6" s="17"/>
      <c r="E6" s="16"/>
      <c r="F6" s="16"/>
    </row>
    <row r="7" spans="2:6" ht="12.75">
      <c r="B7" s="18" t="s">
        <v>30</v>
      </c>
      <c r="C7" s="19"/>
      <c r="D7" s="20"/>
      <c r="E7" s="51"/>
      <c r="F7" s="16"/>
    </row>
    <row r="8" spans="2:6" ht="13.5" thickBot="1">
      <c r="B8" s="21" t="s">
        <v>31</v>
      </c>
      <c r="C8" s="22"/>
      <c r="D8" s="23"/>
      <c r="E8" s="16"/>
      <c r="F8" s="16"/>
    </row>
    <row r="9" spans="2:6" ht="13.5" customHeight="1">
      <c r="B9" s="29"/>
      <c r="E9" s="30"/>
      <c r="F9" s="16"/>
    </row>
    <row r="10" spans="5:6" ht="13.5" customHeight="1" thickBot="1">
      <c r="E10" s="31"/>
      <c r="F10" s="16"/>
    </row>
    <row r="11" spans="2:6" ht="15">
      <c r="B11" s="32" t="s">
        <v>107</v>
      </c>
      <c r="C11" s="33"/>
      <c r="D11" s="33"/>
      <c r="E11" s="34"/>
      <c r="F11" s="35"/>
    </row>
    <row r="12" spans="2:6" ht="10.5" customHeight="1">
      <c r="B12" s="227" t="s">
        <v>32</v>
      </c>
      <c r="C12" s="228"/>
      <c r="D12" s="228"/>
      <c r="E12" s="229"/>
      <c r="F12" s="35"/>
    </row>
    <row r="13" spans="2:6" ht="10.5">
      <c r="B13" s="230"/>
      <c r="C13" s="231"/>
      <c r="D13" s="231"/>
      <c r="E13" s="232"/>
      <c r="F13" s="35"/>
    </row>
    <row r="14" spans="2:6" ht="10.5">
      <c r="B14" s="230"/>
      <c r="C14" s="231"/>
      <c r="D14" s="231"/>
      <c r="E14" s="232"/>
      <c r="F14" s="35"/>
    </row>
    <row r="15" spans="2:6" ht="10.5">
      <c r="B15" s="230"/>
      <c r="C15" s="231"/>
      <c r="D15" s="231"/>
      <c r="E15" s="232"/>
      <c r="F15" s="35"/>
    </row>
    <row r="16" spans="2:6" ht="10.5">
      <c r="B16" s="230"/>
      <c r="C16" s="231"/>
      <c r="D16" s="231"/>
      <c r="E16" s="232"/>
      <c r="F16" s="35"/>
    </row>
    <row r="17" spans="2:6" ht="10.5">
      <c r="B17" s="230"/>
      <c r="C17" s="231"/>
      <c r="D17" s="231"/>
      <c r="E17" s="232"/>
      <c r="F17" s="35"/>
    </row>
    <row r="18" spans="2:6" ht="10.5">
      <c r="B18" s="230"/>
      <c r="C18" s="231"/>
      <c r="D18" s="231"/>
      <c r="E18" s="232"/>
      <c r="F18" s="35"/>
    </row>
    <row r="19" spans="2:6" ht="10.5">
      <c r="B19" s="230"/>
      <c r="C19" s="231"/>
      <c r="D19" s="231"/>
      <c r="E19" s="232"/>
      <c r="F19" s="35"/>
    </row>
    <row r="20" spans="2:6" ht="11.25" thickBot="1">
      <c r="B20" s="233"/>
      <c r="C20" s="234"/>
      <c r="D20" s="234"/>
      <c r="E20" s="235"/>
      <c r="F20" s="35"/>
    </row>
    <row r="21" spans="2:6" ht="13.5" customHeight="1" thickBot="1">
      <c r="B21" s="38"/>
      <c r="C21" s="35"/>
      <c r="D21" s="35"/>
      <c r="E21" s="35"/>
      <c r="F21" s="35"/>
    </row>
    <row r="22" spans="2:4" ht="15">
      <c r="B22" s="32" t="s">
        <v>106</v>
      </c>
      <c r="C22" s="39"/>
      <c r="D22" s="40"/>
    </row>
    <row r="23" spans="2:6" ht="12.75">
      <c r="B23" s="36" t="s">
        <v>156</v>
      </c>
      <c r="C23" s="35"/>
      <c r="D23" s="37"/>
      <c r="E23" s="35"/>
      <c r="F23" s="35"/>
    </row>
    <row r="24" spans="2:6" ht="12.75">
      <c r="B24" s="41"/>
      <c r="C24" s="35"/>
      <c r="D24" s="37"/>
      <c r="E24" s="35"/>
      <c r="F24" s="35"/>
    </row>
    <row r="25" spans="2:6" ht="12.75">
      <c r="B25" s="42" t="s">
        <v>102</v>
      </c>
      <c r="C25" s="43">
        <v>0.25</v>
      </c>
      <c r="D25" s="58"/>
      <c r="E25" s="44"/>
      <c r="F25" s="35"/>
    </row>
    <row r="26" spans="2:5" ht="12.75">
      <c r="B26" s="42"/>
      <c r="C26" s="8"/>
      <c r="D26" s="58"/>
      <c r="E26" s="44"/>
    </row>
    <row r="27" spans="2:5" ht="25.5">
      <c r="B27" s="224" t="s">
        <v>103</v>
      </c>
      <c r="C27" s="65">
        <v>5</v>
      </c>
      <c r="D27" s="58"/>
      <c r="E27" s="44"/>
    </row>
    <row r="28" spans="2:5" ht="12.75">
      <c r="B28" s="42"/>
      <c r="C28" s="8"/>
      <c r="D28" s="58"/>
      <c r="E28" s="44"/>
    </row>
    <row r="29" spans="2:5" ht="12.75">
      <c r="B29" s="42" t="s">
        <v>104</v>
      </c>
      <c r="C29" s="43">
        <v>0.3</v>
      </c>
      <c r="D29" s="58"/>
      <c r="E29" s="44"/>
    </row>
    <row r="30" spans="2:5" ht="12.75">
      <c r="B30" s="42"/>
      <c r="C30" s="61"/>
      <c r="D30" s="58"/>
      <c r="E30" s="44"/>
    </row>
    <row r="31" spans="2:5" ht="25.5">
      <c r="B31" s="224" t="s">
        <v>105</v>
      </c>
      <c r="C31" s="66">
        <v>270000</v>
      </c>
      <c r="D31" s="58"/>
      <c r="E31" s="44"/>
    </row>
    <row r="32" spans="2:5" ht="13.5" thickBot="1">
      <c r="B32" s="45"/>
      <c r="C32" s="46"/>
      <c r="D32" s="47"/>
      <c r="E32" s="44"/>
    </row>
    <row r="33" spans="2:5" ht="12.75">
      <c r="B33" s="44"/>
      <c r="C33" s="44"/>
      <c r="D33" s="44"/>
      <c r="E33" s="44"/>
    </row>
    <row r="34" spans="2:5" ht="12.75">
      <c r="B34" s="44"/>
      <c r="C34" s="44"/>
      <c r="D34" s="44"/>
      <c r="E34" s="44"/>
    </row>
    <row r="35" spans="2:5" ht="12.75">
      <c r="B35" s="44"/>
      <c r="C35" s="44"/>
      <c r="D35" s="44"/>
      <c r="E35" s="44"/>
    </row>
    <row r="36" spans="2:5" ht="12.75">
      <c r="B36" s="44"/>
      <c r="C36" s="44"/>
      <c r="D36" s="44"/>
      <c r="E36" s="44"/>
    </row>
    <row r="37" spans="2:5" ht="12.75">
      <c r="B37" s="44"/>
      <c r="C37" s="44"/>
      <c r="D37" s="44"/>
      <c r="E37" s="44"/>
    </row>
    <row r="38" spans="2:5" ht="12.75">
      <c r="B38" s="44"/>
      <c r="C38" s="44"/>
      <c r="D38" s="44"/>
      <c r="E38" s="44"/>
    </row>
    <row r="39" spans="1:6" ht="12.75">
      <c r="A39" s="35"/>
      <c r="B39" s="8"/>
      <c r="C39" s="8"/>
      <c r="D39" s="8"/>
      <c r="E39" s="8"/>
      <c r="F39" s="35"/>
    </row>
    <row r="40" spans="1:6" ht="12.75">
      <c r="A40" s="35"/>
      <c r="B40" s="8"/>
      <c r="C40" s="8"/>
      <c r="D40" s="8"/>
      <c r="E40" s="8"/>
      <c r="F40" s="35"/>
    </row>
    <row r="41" spans="1:6" ht="12.75">
      <c r="A41" s="35"/>
      <c r="B41" s="8"/>
      <c r="C41" s="8"/>
      <c r="D41" s="8"/>
      <c r="E41" s="8"/>
      <c r="F41" s="35"/>
    </row>
    <row r="42" spans="1:6" ht="12.75">
      <c r="A42" s="35"/>
      <c r="B42" s="8"/>
      <c r="C42" s="59"/>
      <c r="D42" s="35"/>
      <c r="E42" s="35"/>
      <c r="F42" s="35"/>
    </row>
    <row r="43" spans="1:6" ht="10.5">
      <c r="A43" s="35"/>
      <c r="B43" s="35"/>
      <c r="C43" s="35"/>
      <c r="D43" s="35"/>
      <c r="E43" s="35"/>
      <c r="F43" s="35"/>
    </row>
    <row r="44" spans="1:6" ht="10.5">
      <c r="A44" s="35"/>
      <c r="B44" s="35"/>
      <c r="C44" s="35"/>
      <c r="D44" s="35"/>
      <c r="E44" s="35"/>
      <c r="F44" s="35"/>
    </row>
    <row r="45" spans="1:6" ht="10.5">
      <c r="A45" s="35"/>
      <c r="B45" s="35"/>
      <c r="C45" s="35"/>
      <c r="D45" s="35"/>
      <c r="E45" s="35"/>
      <c r="F45" s="35"/>
    </row>
    <row r="46" spans="1:6" ht="10.5">
      <c r="A46" s="35"/>
      <c r="B46" s="35"/>
      <c r="C46" s="35"/>
      <c r="D46" s="35"/>
      <c r="E46" s="35"/>
      <c r="F46" s="35"/>
    </row>
  </sheetData>
  <mergeCells count="1">
    <mergeCell ref="B12:E20"/>
  </mergeCells>
  <printOptions horizontalCentered="1"/>
  <pageMargins left="0.75" right="0.75" top="0.81" bottom="0.58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K351"/>
  <sheetViews>
    <sheetView workbookViewId="0" topLeftCell="A1">
      <selection activeCell="B1" sqref="B1"/>
    </sheetView>
  </sheetViews>
  <sheetFormatPr defaultColWidth="9.33203125" defaultRowHeight="10.5"/>
  <cols>
    <col min="1" max="1" width="5.16015625" style="6" customWidth="1"/>
    <col min="2" max="2" width="47" style="6" customWidth="1"/>
    <col min="3" max="3" width="21.5" style="6" customWidth="1"/>
    <col min="4" max="7" width="12.33203125" style="48" customWidth="1"/>
    <col min="8" max="8" width="17.66015625" style="48" customWidth="1"/>
    <col min="9" max="9" width="32.33203125" style="1" customWidth="1"/>
    <col min="10" max="10" width="7.83203125" style="1" customWidth="1"/>
    <col min="11" max="11" width="7.83203125" style="53" customWidth="1"/>
    <col min="12" max="27" width="7.83203125" style="1" customWidth="1"/>
    <col min="28" max="28" width="1.83203125" style="1" customWidth="1"/>
    <col min="29" max="241" width="7.83203125" style="1" customWidth="1"/>
    <col min="242" max="16384" width="9.33203125" style="1" customWidth="1"/>
  </cols>
  <sheetData>
    <row r="1" ht="15" customHeight="1">
      <c r="B1" s="225" t="s">
        <v>167</v>
      </c>
    </row>
    <row r="2" ht="15" customHeight="1">
      <c r="B2" s="10" t="str">
        <f>+'Inputs &amp; Assumptions'!B2</f>
        <v>Annual Operating Budget—Services</v>
      </c>
    </row>
    <row r="3" spans="1:2" ht="15" customHeight="1">
      <c r="A3" s="89"/>
      <c r="B3" s="226" t="s">
        <v>168</v>
      </c>
    </row>
    <row r="4" spans="1:2" ht="13.5" customHeight="1">
      <c r="A4" s="89"/>
      <c r="B4" s="84"/>
    </row>
    <row r="5" ht="15" customHeight="1">
      <c r="B5"/>
    </row>
    <row r="6" ht="13.5" customHeight="1"/>
    <row r="7" ht="13.5" customHeight="1"/>
    <row r="8" spans="2:10" ht="19.5" customHeight="1">
      <c r="B8" s="124" t="s">
        <v>170</v>
      </c>
      <c r="C8" s="72"/>
      <c r="D8" s="73"/>
      <c r="E8" s="73"/>
      <c r="F8" s="73"/>
      <c r="G8" s="73"/>
      <c r="H8" s="73"/>
      <c r="I8" s="74"/>
      <c r="J8" s="139"/>
    </row>
    <row r="9" spans="2:10" ht="15.75" customHeight="1">
      <c r="B9" s="125" t="s">
        <v>132</v>
      </c>
      <c r="C9" s="75"/>
      <c r="D9" s="76"/>
      <c r="E9" s="77"/>
      <c r="F9" s="77"/>
      <c r="G9" s="77"/>
      <c r="H9" s="77"/>
      <c r="I9" s="78"/>
      <c r="J9" s="135"/>
    </row>
    <row r="10" spans="2:10" ht="12.75" customHeight="1">
      <c r="B10" s="126" t="s">
        <v>169</v>
      </c>
      <c r="C10" s="79"/>
      <c r="D10" s="80" t="s">
        <v>0</v>
      </c>
      <c r="E10" s="81" t="s">
        <v>1</v>
      </c>
      <c r="F10" s="81" t="s">
        <v>2</v>
      </c>
      <c r="G10" s="81" t="s">
        <v>3</v>
      </c>
      <c r="H10" s="82" t="s">
        <v>131</v>
      </c>
      <c r="I10" s="83" t="s">
        <v>172</v>
      </c>
      <c r="J10" s="133"/>
    </row>
    <row r="11" spans="1:10" ht="12.75">
      <c r="A11" s="53"/>
      <c r="B11" s="127" t="s">
        <v>26</v>
      </c>
      <c r="C11" s="3"/>
      <c r="D11" s="184">
        <f>D35</f>
        <v>491250</v>
      </c>
      <c r="E11" s="184">
        <f>E35</f>
        <v>543750</v>
      </c>
      <c r="F11" s="184">
        <f>F35</f>
        <v>562500</v>
      </c>
      <c r="G11" s="184">
        <f>G35</f>
        <v>592500</v>
      </c>
      <c r="H11" s="184">
        <f>SUM(D11:G11)</f>
        <v>2190000</v>
      </c>
      <c r="I11" s="53" t="s">
        <v>91</v>
      </c>
      <c r="J11" s="134"/>
    </row>
    <row r="12" spans="1:10" ht="12.75">
      <c r="A12" s="53"/>
      <c r="B12" s="127" t="s">
        <v>173</v>
      </c>
      <c r="C12" s="3"/>
      <c r="D12" s="180">
        <f>ROUND(+D11*'Inputs &amp; Assumptions'!$C$25,-1)</f>
        <v>122810</v>
      </c>
      <c r="E12" s="180">
        <f>ROUND(+E11*'Inputs &amp; Assumptions'!$C$25,-1)</f>
        <v>135940</v>
      </c>
      <c r="F12" s="180">
        <f>ROUND(+F11*'Inputs &amp; Assumptions'!$C$25,-1)</f>
        <v>140630</v>
      </c>
      <c r="G12" s="180">
        <f>ROUND(+G11*'Inputs &amp; Assumptions'!$C$25,-1)</f>
        <v>148130</v>
      </c>
      <c r="H12" s="180">
        <f>SUM(D12:G12)</f>
        <v>547510</v>
      </c>
      <c r="I12" s="53" t="s">
        <v>100</v>
      </c>
      <c r="J12" s="134"/>
    </row>
    <row r="13" spans="1:10" ht="12.75">
      <c r="A13" s="53"/>
      <c r="B13" s="127" t="s">
        <v>33</v>
      </c>
      <c r="C13" s="3"/>
      <c r="D13" s="178">
        <v>50000</v>
      </c>
      <c r="E13" s="178">
        <v>50000</v>
      </c>
      <c r="F13" s="178">
        <v>50000</v>
      </c>
      <c r="G13" s="178">
        <v>50000</v>
      </c>
      <c r="H13" s="180">
        <f>SUM(D13:G13)</f>
        <v>200000</v>
      </c>
      <c r="I13" s="53"/>
      <c r="J13" s="134"/>
    </row>
    <row r="14" spans="1:10" ht="12.75">
      <c r="A14" s="53"/>
      <c r="B14" s="127" t="s">
        <v>12</v>
      </c>
      <c r="C14" s="3"/>
      <c r="D14" s="178">
        <v>25000</v>
      </c>
      <c r="E14" s="178">
        <v>25000</v>
      </c>
      <c r="F14" s="178">
        <v>25000</v>
      </c>
      <c r="G14" s="178">
        <v>25000</v>
      </c>
      <c r="H14" s="180">
        <f>SUM(D14:G14)</f>
        <v>100000</v>
      </c>
      <c r="I14" s="53" t="s">
        <v>19</v>
      </c>
      <c r="J14" s="134"/>
    </row>
    <row r="15" spans="1:10" ht="12.75">
      <c r="A15" s="53"/>
      <c r="B15" s="127" t="s">
        <v>34</v>
      </c>
      <c r="D15" s="178">
        <v>25000</v>
      </c>
      <c r="E15" s="178">
        <v>25000</v>
      </c>
      <c r="F15" s="178">
        <v>25000</v>
      </c>
      <c r="G15" s="178">
        <v>25000</v>
      </c>
      <c r="H15" s="180">
        <f>SUM(D15:G15)</f>
        <v>100000</v>
      </c>
      <c r="I15" s="53" t="s">
        <v>19</v>
      </c>
      <c r="J15" s="134"/>
    </row>
    <row r="16" spans="2:10" ht="12.75">
      <c r="B16" s="128" t="s">
        <v>108</v>
      </c>
      <c r="C16" s="90"/>
      <c r="D16" s="184">
        <f>SUM(D11:D15)</f>
        <v>714060</v>
      </c>
      <c r="E16" s="184">
        <f>SUM(E11:E15)</f>
        <v>779690</v>
      </c>
      <c r="F16" s="184">
        <f>SUM(F11:F15)</f>
        <v>803130</v>
      </c>
      <c r="G16" s="184">
        <f>SUM(G11:G15)</f>
        <v>840630</v>
      </c>
      <c r="H16" s="184">
        <f>SUM(H11:H15)</f>
        <v>3137510</v>
      </c>
      <c r="I16" s="53"/>
      <c r="J16" s="134"/>
    </row>
    <row r="17" spans="1:10" ht="12.75">
      <c r="A17" s="7"/>
      <c r="B17" s="129"/>
      <c r="I17" s="53"/>
      <c r="J17" s="134"/>
    </row>
    <row r="18" spans="1:11" s="107" customFormat="1" ht="12.75" customHeight="1">
      <c r="A18" s="103"/>
      <c r="B18" s="126" t="s">
        <v>159</v>
      </c>
      <c r="C18" s="104"/>
      <c r="D18" s="237" t="s">
        <v>157</v>
      </c>
      <c r="E18" s="237"/>
      <c r="F18" s="237"/>
      <c r="G18" s="237"/>
      <c r="H18" s="82"/>
      <c r="I18" s="105" t="s">
        <v>172</v>
      </c>
      <c r="J18" s="133"/>
      <c r="K18" s="106"/>
    </row>
    <row r="19" spans="2:10" ht="12.75">
      <c r="B19" s="127" t="s">
        <v>35</v>
      </c>
      <c r="D19" s="68">
        <v>1</v>
      </c>
      <c r="E19" s="68">
        <v>1</v>
      </c>
      <c r="F19" s="68">
        <v>1</v>
      </c>
      <c r="G19" s="68">
        <v>1</v>
      </c>
      <c r="H19" s="67">
        <f aca="true" t="shared" si="0" ref="H19:H24">SUM(D19:G19)</f>
        <v>4</v>
      </c>
      <c r="I19" s="53"/>
      <c r="J19" s="134"/>
    </row>
    <row r="20" spans="2:10" ht="12.75">
      <c r="B20" s="127" t="s">
        <v>4</v>
      </c>
      <c r="D20" s="68">
        <v>2</v>
      </c>
      <c r="E20" s="68">
        <v>3</v>
      </c>
      <c r="F20" s="68">
        <v>3</v>
      </c>
      <c r="G20" s="68">
        <v>4</v>
      </c>
      <c r="H20" s="67">
        <f t="shared" si="0"/>
        <v>12</v>
      </c>
      <c r="I20" s="53"/>
      <c r="J20" s="134"/>
    </row>
    <row r="21" spans="2:10" ht="12.75">
      <c r="B21" s="127" t="s">
        <v>21</v>
      </c>
      <c r="D21" s="68">
        <v>5</v>
      </c>
      <c r="E21" s="68">
        <v>6</v>
      </c>
      <c r="F21" s="68">
        <v>6</v>
      </c>
      <c r="G21" s="68">
        <v>6</v>
      </c>
      <c r="H21" s="67">
        <f t="shared" si="0"/>
        <v>23</v>
      </c>
      <c r="I21" s="53"/>
      <c r="J21" s="134"/>
    </row>
    <row r="22" spans="2:10" ht="12.75">
      <c r="B22" s="127" t="s">
        <v>22</v>
      </c>
      <c r="D22" s="68">
        <v>15</v>
      </c>
      <c r="E22" s="68">
        <v>15</v>
      </c>
      <c r="F22" s="68">
        <v>16</v>
      </c>
      <c r="G22" s="68">
        <v>16</v>
      </c>
      <c r="H22" s="67">
        <f t="shared" si="0"/>
        <v>62</v>
      </c>
      <c r="I22" s="53"/>
      <c r="J22" s="134"/>
    </row>
    <row r="23" spans="2:10" ht="12.75">
      <c r="B23" s="127" t="s">
        <v>11</v>
      </c>
      <c r="D23" s="68">
        <v>0</v>
      </c>
      <c r="E23" s="68">
        <v>0</v>
      </c>
      <c r="F23" s="68">
        <v>0</v>
      </c>
      <c r="G23" s="68">
        <v>0</v>
      </c>
      <c r="H23" s="67">
        <f t="shared" si="0"/>
        <v>0</v>
      </c>
      <c r="I23" s="53"/>
      <c r="J23" s="134"/>
    </row>
    <row r="24" spans="2:10" ht="12.75">
      <c r="B24" s="127" t="s">
        <v>11</v>
      </c>
      <c r="D24" s="68">
        <v>0</v>
      </c>
      <c r="E24" s="68">
        <v>0</v>
      </c>
      <c r="F24" s="68">
        <v>0</v>
      </c>
      <c r="G24" s="68">
        <v>0</v>
      </c>
      <c r="H24" s="67">
        <f t="shared" si="0"/>
        <v>0</v>
      </c>
      <c r="I24" s="53"/>
      <c r="J24" s="134"/>
    </row>
    <row r="25" spans="2:10" ht="12.75">
      <c r="B25" s="128" t="s">
        <v>109</v>
      </c>
      <c r="C25" s="91"/>
      <c r="D25" s="67">
        <f>SUM(D19:D24)</f>
        <v>23</v>
      </c>
      <c r="E25" s="67">
        <f>SUM(E19:E24)</f>
        <v>25</v>
      </c>
      <c r="F25" s="67">
        <f>SUM(F19:F24)</f>
        <v>26</v>
      </c>
      <c r="G25" s="67">
        <f>SUM(G19:G24)</f>
        <v>27</v>
      </c>
      <c r="H25" s="67">
        <f>SUM(H19:H24)</f>
        <v>101</v>
      </c>
      <c r="I25" s="53"/>
      <c r="J25" s="134"/>
    </row>
    <row r="26" spans="1:10" ht="12.75">
      <c r="A26" s="7"/>
      <c r="B26" s="129"/>
      <c r="I26" s="53"/>
      <c r="J26" s="134"/>
    </row>
    <row r="27" spans="2:10" ht="12.75">
      <c r="B27" s="126" t="s">
        <v>160</v>
      </c>
      <c r="C27" s="87"/>
      <c r="D27" s="80" t="s">
        <v>0</v>
      </c>
      <c r="E27" s="81" t="s">
        <v>1</v>
      </c>
      <c r="F27" s="81" t="s">
        <v>2</v>
      </c>
      <c r="G27" s="81" t="s">
        <v>3</v>
      </c>
      <c r="H27" s="82"/>
      <c r="I27" s="92" t="s">
        <v>172</v>
      </c>
      <c r="J27" s="133"/>
    </row>
    <row r="28" spans="2:10" ht="12.75" customHeight="1">
      <c r="B28" s="129"/>
      <c r="C28" s="93" t="s">
        <v>134</v>
      </c>
      <c r="D28" s="94"/>
      <c r="E28" s="95"/>
      <c r="F28" s="95"/>
      <c r="G28" s="95"/>
      <c r="H28" s="95"/>
      <c r="I28" s="96"/>
      <c r="J28" s="134"/>
    </row>
    <row r="29" spans="1:10" ht="12.75">
      <c r="A29" s="3"/>
      <c r="B29" s="127" t="s">
        <v>35</v>
      </c>
      <c r="C29" s="182">
        <v>150000</v>
      </c>
      <c r="D29" s="183">
        <f>+$C$29*D19/4</f>
        <v>37500</v>
      </c>
      <c r="E29" s="183">
        <f>+$C$29*E19/4</f>
        <v>37500</v>
      </c>
      <c r="F29" s="183">
        <f>+$C$29*F19/4</f>
        <v>37500</v>
      </c>
      <c r="G29" s="183">
        <f>+$C$29*G19/4</f>
        <v>37500</v>
      </c>
      <c r="H29" s="184">
        <f aca="true" t="shared" si="1" ref="H29:H34">SUM(D29:G29)</f>
        <v>150000</v>
      </c>
      <c r="I29" s="57"/>
      <c r="J29" s="134"/>
    </row>
    <row r="30" spans="1:10" ht="12.75">
      <c r="A30" s="3"/>
      <c r="B30" s="127" t="s">
        <v>4</v>
      </c>
      <c r="C30" s="178">
        <v>120000</v>
      </c>
      <c r="D30" s="179">
        <f>+$C$30*D20/4</f>
        <v>60000</v>
      </c>
      <c r="E30" s="179">
        <f>+$C$30*E20/4</f>
        <v>90000</v>
      </c>
      <c r="F30" s="179">
        <f>+$C$30*F20/4</f>
        <v>90000</v>
      </c>
      <c r="G30" s="179">
        <f>+$C$30*G20/4</f>
        <v>120000</v>
      </c>
      <c r="H30" s="180">
        <f t="shared" si="1"/>
        <v>360000</v>
      </c>
      <c r="I30" s="53"/>
      <c r="J30" s="134"/>
    </row>
    <row r="31" spans="1:10" ht="12.75">
      <c r="A31" s="3"/>
      <c r="B31" s="127" t="s">
        <v>21</v>
      </c>
      <c r="C31" s="178">
        <v>90000</v>
      </c>
      <c r="D31" s="179">
        <f>+$C$31*D21/4</f>
        <v>112500</v>
      </c>
      <c r="E31" s="179">
        <f>+$C$31*E21/4</f>
        <v>135000</v>
      </c>
      <c r="F31" s="179">
        <f>+$C$31*F21/4</f>
        <v>135000</v>
      </c>
      <c r="G31" s="179">
        <f>+$C$31*G21/4</f>
        <v>135000</v>
      </c>
      <c r="H31" s="180">
        <f t="shared" si="1"/>
        <v>517500</v>
      </c>
      <c r="I31" s="53"/>
      <c r="J31" s="134"/>
    </row>
    <row r="32" spans="1:10" ht="12.75">
      <c r="A32" s="3"/>
      <c r="B32" s="127" t="s">
        <v>22</v>
      </c>
      <c r="C32" s="178">
        <v>75000</v>
      </c>
      <c r="D32" s="179">
        <f>+$C$32*D22/4</f>
        <v>281250</v>
      </c>
      <c r="E32" s="179">
        <f>+$C$32*E22/4</f>
        <v>281250</v>
      </c>
      <c r="F32" s="179">
        <f>+$C$32*F22/4</f>
        <v>300000</v>
      </c>
      <c r="G32" s="179">
        <f>+$C$32*G22/4</f>
        <v>300000</v>
      </c>
      <c r="H32" s="180">
        <f t="shared" si="1"/>
        <v>1162500</v>
      </c>
      <c r="I32" s="53"/>
      <c r="J32" s="134"/>
    </row>
    <row r="33" spans="1:10" ht="12.75">
      <c r="A33" s="3"/>
      <c r="B33" s="127" t="s">
        <v>11</v>
      </c>
      <c r="C33" s="178">
        <v>0</v>
      </c>
      <c r="D33" s="179">
        <f>+$C$33*D23/4</f>
        <v>0</v>
      </c>
      <c r="E33" s="179">
        <f>+$C$33*E23/4</f>
        <v>0</v>
      </c>
      <c r="F33" s="179">
        <f>+$C$33*F23/4</f>
        <v>0</v>
      </c>
      <c r="G33" s="179">
        <f>+$C$33*G23/4</f>
        <v>0</v>
      </c>
      <c r="H33" s="180">
        <f t="shared" si="1"/>
        <v>0</v>
      </c>
      <c r="I33" s="53"/>
      <c r="J33" s="134"/>
    </row>
    <row r="34" spans="1:10" ht="12.75">
      <c r="A34" s="3"/>
      <c r="B34" s="127" t="s">
        <v>11</v>
      </c>
      <c r="C34" s="178">
        <v>0</v>
      </c>
      <c r="D34" s="179">
        <f>+$C$34*D24/4</f>
        <v>0</v>
      </c>
      <c r="E34" s="179">
        <f>+$C$34*E24/4</f>
        <v>0</v>
      </c>
      <c r="F34" s="179">
        <f>+$C$34*F24/4</f>
        <v>0</v>
      </c>
      <c r="G34" s="179">
        <f>+$C$34*G24/4</f>
        <v>0</v>
      </c>
      <c r="H34" s="180">
        <f t="shared" si="1"/>
        <v>0</v>
      </c>
      <c r="I34" s="53"/>
      <c r="J34" s="134"/>
    </row>
    <row r="35" spans="2:10" ht="12.75">
      <c r="B35" s="128" t="s">
        <v>110</v>
      </c>
      <c r="C35" s="181"/>
      <c r="D35" s="184">
        <f>SUM(D29:D34)</f>
        <v>491250</v>
      </c>
      <c r="E35" s="184">
        <f>SUM(E29:E34)</f>
        <v>543750</v>
      </c>
      <c r="F35" s="184">
        <f>SUM(F29:F34)</f>
        <v>562500</v>
      </c>
      <c r="G35" s="184">
        <f>SUM(G29:G34)</f>
        <v>592500</v>
      </c>
      <c r="H35" s="184">
        <f>SUM(H29:H34)</f>
        <v>2190000</v>
      </c>
      <c r="I35" s="53"/>
      <c r="J35" s="134"/>
    </row>
    <row r="36" spans="1:10" ht="12.75">
      <c r="A36" s="4"/>
      <c r="B36" s="129"/>
      <c r="D36" s="49"/>
      <c r="E36" s="49"/>
      <c r="F36" s="49"/>
      <c r="G36" s="49"/>
      <c r="H36" s="49"/>
      <c r="I36" s="53"/>
      <c r="J36" s="134"/>
    </row>
    <row r="37" spans="2:10" ht="12.75">
      <c r="B37" s="129"/>
      <c r="H37" s="25"/>
      <c r="I37" s="53"/>
      <c r="J37" s="134"/>
    </row>
    <row r="38" spans="1:11" s="107" customFormat="1" ht="15.75" customHeight="1">
      <c r="A38" s="103"/>
      <c r="B38" s="125" t="s">
        <v>133</v>
      </c>
      <c r="C38" s="75"/>
      <c r="D38" s="76"/>
      <c r="E38" s="77"/>
      <c r="F38" s="77"/>
      <c r="G38" s="77"/>
      <c r="H38" s="77"/>
      <c r="I38" s="78"/>
      <c r="J38" s="135"/>
      <c r="K38" s="106"/>
    </row>
    <row r="39" spans="2:10" ht="12.75">
      <c r="B39" s="126" t="s">
        <v>161</v>
      </c>
      <c r="C39" s="79"/>
      <c r="D39" s="80" t="s">
        <v>0</v>
      </c>
      <c r="E39" s="81" t="s">
        <v>1</v>
      </c>
      <c r="F39" s="81" t="s">
        <v>2</v>
      </c>
      <c r="G39" s="81" t="s">
        <v>3</v>
      </c>
      <c r="H39" s="82" t="s">
        <v>131</v>
      </c>
      <c r="I39" s="92" t="s">
        <v>172</v>
      </c>
      <c r="J39" s="133"/>
    </row>
    <row r="40" spans="1:10" ht="12.75">
      <c r="A40" s="53"/>
      <c r="B40" s="127" t="s">
        <v>26</v>
      </c>
      <c r="C40" s="3"/>
      <c r="D40" s="184">
        <f>D68</f>
        <v>441250</v>
      </c>
      <c r="E40" s="184">
        <f>E68</f>
        <v>441250</v>
      </c>
      <c r="F40" s="184">
        <f>F68</f>
        <v>520000</v>
      </c>
      <c r="G40" s="184">
        <f>G68</f>
        <v>550000</v>
      </c>
      <c r="H40" s="184">
        <f aca="true" t="shared" si="2" ref="H40:H46">SUM(D40:G40)</f>
        <v>1952500</v>
      </c>
      <c r="I40" s="53"/>
      <c r="J40" s="134"/>
    </row>
    <row r="41" spans="1:10" ht="12.75">
      <c r="A41" s="53"/>
      <c r="B41" s="127" t="s">
        <v>173</v>
      </c>
      <c r="C41" s="3"/>
      <c r="D41" s="180">
        <f>ROUND(+D40*'Inputs &amp; Assumptions'!$C$25,-1)</f>
        <v>110310</v>
      </c>
      <c r="E41" s="180">
        <f>ROUND(+E40*'Inputs &amp; Assumptions'!$C$25,-1)</f>
        <v>110310</v>
      </c>
      <c r="F41" s="180">
        <f>ROUND(+F40*'Inputs &amp; Assumptions'!$C$25,-1)</f>
        <v>130000</v>
      </c>
      <c r="G41" s="180">
        <f>ROUND(+G40*'Inputs &amp; Assumptions'!$C$25,-1)</f>
        <v>137500</v>
      </c>
      <c r="H41" s="180">
        <f t="shared" si="2"/>
        <v>488120</v>
      </c>
      <c r="I41" s="53" t="s">
        <v>100</v>
      </c>
      <c r="J41" s="134"/>
    </row>
    <row r="42" spans="1:10" ht="12.75">
      <c r="A42" s="53"/>
      <c r="B42" s="127" t="s">
        <v>36</v>
      </c>
      <c r="C42" s="3"/>
      <c r="D42" s="178">
        <v>75000</v>
      </c>
      <c r="E42" s="178">
        <v>50000</v>
      </c>
      <c r="F42" s="178">
        <v>65000</v>
      </c>
      <c r="G42" s="178">
        <v>70000</v>
      </c>
      <c r="H42" s="180">
        <f t="shared" si="2"/>
        <v>260000</v>
      </c>
      <c r="I42" s="53"/>
      <c r="J42" s="134"/>
    </row>
    <row r="43" spans="1:10" ht="12.75">
      <c r="A43" s="53"/>
      <c r="B43" s="127" t="s">
        <v>37</v>
      </c>
      <c r="C43" s="3"/>
      <c r="D43" s="178">
        <v>15000</v>
      </c>
      <c r="E43" s="178">
        <v>15000</v>
      </c>
      <c r="F43" s="178">
        <v>15000</v>
      </c>
      <c r="G43" s="178">
        <v>15000</v>
      </c>
      <c r="H43" s="180">
        <f t="shared" si="2"/>
        <v>60000</v>
      </c>
      <c r="I43" s="53"/>
      <c r="J43" s="134"/>
    </row>
    <row r="44" spans="1:10" ht="12.75">
      <c r="A44" s="53"/>
      <c r="B44" s="127" t="s">
        <v>38</v>
      </c>
      <c r="C44" s="3"/>
      <c r="D44" s="178">
        <v>150000</v>
      </c>
      <c r="E44" s="178">
        <v>150000</v>
      </c>
      <c r="F44" s="178">
        <v>150000</v>
      </c>
      <c r="G44" s="178">
        <v>160000</v>
      </c>
      <c r="H44" s="180">
        <f t="shared" si="2"/>
        <v>610000</v>
      </c>
      <c r="I44" s="53"/>
      <c r="J44" s="134"/>
    </row>
    <row r="45" spans="1:10" ht="12.75">
      <c r="A45" s="53"/>
      <c r="B45" s="127" t="s">
        <v>12</v>
      </c>
      <c r="C45" s="3"/>
      <c r="D45" s="178">
        <v>25000</v>
      </c>
      <c r="E45" s="178">
        <v>25000</v>
      </c>
      <c r="F45" s="178">
        <v>25000</v>
      </c>
      <c r="G45" s="178">
        <v>25000</v>
      </c>
      <c r="H45" s="180">
        <f t="shared" si="2"/>
        <v>100000</v>
      </c>
      <c r="I45" s="53"/>
      <c r="J45" s="134"/>
    </row>
    <row r="46" spans="1:10" ht="12.75">
      <c r="A46" s="53"/>
      <c r="B46" s="127" t="s">
        <v>34</v>
      </c>
      <c r="D46" s="178">
        <v>25000</v>
      </c>
      <c r="E46" s="178">
        <v>25000</v>
      </c>
      <c r="F46" s="178">
        <v>25000</v>
      </c>
      <c r="G46" s="178">
        <v>25000</v>
      </c>
      <c r="H46" s="180">
        <f t="shared" si="2"/>
        <v>100000</v>
      </c>
      <c r="I46" s="53"/>
      <c r="J46" s="134"/>
    </row>
    <row r="47" spans="2:10" ht="12.75">
      <c r="B47" s="128" t="s">
        <v>111</v>
      </c>
      <c r="C47" s="90"/>
      <c r="D47" s="184">
        <f>SUM(D40:D46)</f>
        <v>841560</v>
      </c>
      <c r="E47" s="184">
        <f>SUM(E40:E46)</f>
        <v>816560</v>
      </c>
      <c r="F47" s="184">
        <f>SUM(F40:F46)</f>
        <v>930000</v>
      </c>
      <c r="G47" s="184">
        <f>SUM(G40:G46)</f>
        <v>982500</v>
      </c>
      <c r="H47" s="184">
        <f>SUM(H40:H46)</f>
        <v>3570620</v>
      </c>
      <c r="I47" s="53"/>
      <c r="J47" s="134"/>
    </row>
    <row r="48" spans="1:10" ht="12.75">
      <c r="A48" s="7"/>
      <c r="B48" s="129"/>
      <c r="I48" s="53"/>
      <c r="J48" s="134"/>
    </row>
    <row r="49" spans="2:10" ht="12.75">
      <c r="B49" s="130" t="s">
        <v>162</v>
      </c>
      <c r="C49" s="86"/>
      <c r="D49" s="238" t="s">
        <v>157</v>
      </c>
      <c r="E49" s="238"/>
      <c r="F49" s="238"/>
      <c r="G49" s="238"/>
      <c r="H49" s="82"/>
      <c r="I49" s="92" t="s">
        <v>172</v>
      </c>
      <c r="J49" s="133"/>
    </row>
    <row r="50" spans="2:10" ht="12.75">
      <c r="B50" s="127" t="s">
        <v>35</v>
      </c>
      <c r="D50" s="68">
        <v>2</v>
      </c>
      <c r="E50" s="68">
        <v>2</v>
      </c>
      <c r="F50" s="68">
        <v>2</v>
      </c>
      <c r="G50" s="68">
        <v>2</v>
      </c>
      <c r="H50" s="67">
        <f>SUM(D50:G50)</f>
        <v>8</v>
      </c>
      <c r="I50" s="53"/>
      <c r="J50" s="134"/>
    </row>
    <row r="51" spans="2:10" ht="12.75">
      <c r="B51" s="127" t="s">
        <v>4</v>
      </c>
      <c r="D51" s="68">
        <v>2</v>
      </c>
      <c r="E51" s="68">
        <v>2</v>
      </c>
      <c r="F51" s="68">
        <v>2</v>
      </c>
      <c r="G51" s="68">
        <v>3</v>
      </c>
      <c r="H51" s="67">
        <f aca="true" t="shared" si="3" ref="H51:H56">SUM(D51:G51)</f>
        <v>9</v>
      </c>
      <c r="I51" s="53"/>
      <c r="J51" s="134"/>
    </row>
    <row r="52" spans="2:10" ht="12.75">
      <c r="B52" s="127" t="s">
        <v>39</v>
      </c>
      <c r="D52" s="68">
        <v>3</v>
      </c>
      <c r="E52" s="68">
        <v>3</v>
      </c>
      <c r="F52" s="68">
        <v>4</v>
      </c>
      <c r="G52" s="68">
        <v>4</v>
      </c>
      <c r="H52" s="67">
        <f t="shared" si="3"/>
        <v>14</v>
      </c>
      <c r="I52" s="53"/>
      <c r="J52" s="134"/>
    </row>
    <row r="53" spans="2:10" ht="12.75">
      <c r="B53" s="127" t="s">
        <v>40</v>
      </c>
      <c r="D53" s="68">
        <v>1</v>
      </c>
      <c r="E53" s="68">
        <v>1</v>
      </c>
      <c r="F53" s="68">
        <v>1</v>
      </c>
      <c r="G53" s="68">
        <v>1</v>
      </c>
      <c r="H53" s="67">
        <f t="shared" si="3"/>
        <v>4</v>
      </c>
      <c r="I53" s="53"/>
      <c r="J53" s="134"/>
    </row>
    <row r="54" spans="2:10" ht="12.75">
      <c r="B54" s="127" t="s">
        <v>41</v>
      </c>
      <c r="D54" s="68">
        <v>4</v>
      </c>
      <c r="E54" s="68">
        <v>4</v>
      </c>
      <c r="F54" s="68">
        <v>5</v>
      </c>
      <c r="G54" s="68">
        <v>5</v>
      </c>
      <c r="H54" s="67">
        <f t="shared" si="3"/>
        <v>18</v>
      </c>
      <c r="I54" s="53"/>
      <c r="J54" s="134"/>
    </row>
    <row r="55" spans="2:10" ht="12.75">
      <c r="B55" s="127" t="s">
        <v>42</v>
      </c>
      <c r="D55" s="68">
        <v>4</v>
      </c>
      <c r="E55" s="68">
        <v>4</v>
      </c>
      <c r="F55" s="68">
        <v>5</v>
      </c>
      <c r="G55" s="68">
        <v>5</v>
      </c>
      <c r="H55" s="67">
        <f t="shared" si="3"/>
        <v>18</v>
      </c>
      <c r="I55" s="53"/>
      <c r="J55" s="134"/>
    </row>
    <row r="56" spans="2:10" ht="12.75">
      <c r="B56" s="127" t="s">
        <v>11</v>
      </c>
      <c r="D56" s="68">
        <v>0</v>
      </c>
      <c r="E56" s="68">
        <v>0</v>
      </c>
      <c r="F56" s="68">
        <v>0</v>
      </c>
      <c r="G56" s="68">
        <v>0</v>
      </c>
      <c r="H56" s="67">
        <f t="shared" si="3"/>
        <v>0</v>
      </c>
      <c r="I56" s="53"/>
      <c r="J56" s="134"/>
    </row>
    <row r="57" spans="2:10" ht="12.75">
      <c r="B57" s="128" t="s">
        <v>112</v>
      </c>
      <c r="C57" s="91"/>
      <c r="D57" s="67">
        <f>SUM(D50:D56)</f>
        <v>16</v>
      </c>
      <c r="E57" s="67">
        <f>SUM(E50:E56)</f>
        <v>16</v>
      </c>
      <c r="F57" s="67">
        <f>SUM(F50:F56)</f>
        <v>19</v>
      </c>
      <c r="G57" s="67">
        <f>SUM(G50:G56)</f>
        <v>20</v>
      </c>
      <c r="H57" s="67">
        <f>SUM(H50:H56)</f>
        <v>71</v>
      </c>
      <c r="I57" s="53"/>
      <c r="J57" s="134"/>
    </row>
    <row r="58" spans="1:10" ht="12.75">
      <c r="A58" s="7"/>
      <c r="B58" s="129"/>
      <c r="I58" s="53"/>
      <c r="J58" s="134"/>
    </row>
    <row r="59" spans="2:10" ht="12.75">
      <c r="B59" s="126" t="s">
        <v>163</v>
      </c>
      <c r="C59" s="87"/>
      <c r="D59" s="80" t="s">
        <v>0</v>
      </c>
      <c r="E59" s="81" t="s">
        <v>1</v>
      </c>
      <c r="F59" s="81" t="s">
        <v>2</v>
      </c>
      <c r="G59" s="81" t="s">
        <v>3</v>
      </c>
      <c r="H59" s="82"/>
      <c r="I59" s="92" t="s">
        <v>172</v>
      </c>
      <c r="J59" s="133"/>
    </row>
    <row r="60" spans="2:10" ht="12.75">
      <c r="B60" s="129"/>
      <c r="C60" s="93" t="s">
        <v>134</v>
      </c>
      <c r="D60" s="94"/>
      <c r="E60" s="95"/>
      <c r="F60" s="95"/>
      <c r="G60" s="95"/>
      <c r="H60" s="95"/>
      <c r="I60" s="96"/>
      <c r="J60" s="134"/>
    </row>
    <row r="61" spans="1:10" ht="12.75">
      <c r="A61" s="3"/>
      <c r="B61" s="127" t="s">
        <v>35</v>
      </c>
      <c r="C61" s="182">
        <v>150000</v>
      </c>
      <c r="D61" s="183">
        <f>+$C$61*D50/4</f>
        <v>75000</v>
      </c>
      <c r="E61" s="183">
        <f>+$C$61*E50/4</f>
        <v>75000</v>
      </c>
      <c r="F61" s="183">
        <f>+$C$61*F50/4</f>
        <v>75000</v>
      </c>
      <c r="G61" s="183">
        <f>+$C$61*G50/4</f>
        <v>75000</v>
      </c>
      <c r="H61" s="184">
        <f>SUM(D61:G61)</f>
        <v>300000</v>
      </c>
      <c r="I61" s="53"/>
      <c r="J61" s="134"/>
    </row>
    <row r="62" spans="1:10" ht="12.75">
      <c r="A62" s="3"/>
      <c r="B62" s="127" t="s">
        <v>4</v>
      </c>
      <c r="C62" s="178">
        <v>120000</v>
      </c>
      <c r="D62" s="179">
        <f>+$C$62*D51/4</f>
        <v>60000</v>
      </c>
      <c r="E62" s="179">
        <f>+$C$62*E51/4</f>
        <v>60000</v>
      </c>
      <c r="F62" s="179">
        <f>+$C$62*F51/4</f>
        <v>60000</v>
      </c>
      <c r="G62" s="179">
        <f>+$C$62*G51/4</f>
        <v>90000</v>
      </c>
      <c r="H62" s="180">
        <f aca="true" t="shared" si="4" ref="H62:H67">SUM(D62:G62)</f>
        <v>270000</v>
      </c>
      <c r="I62" s="53"/>
      <c r="J62" s="134"/>
    </row>
    <row r="63" spans="1:10" ht="12.75">
      <c r="A63" s="3"/>
      <c r="B63" s="127" t="s">
        <v>39</v>
      </c>
      <c r="C63" s="178">
        <v>110000</v>
      </c>
      <c r="D63" s="179">
        <f>+$C$63*D52/4</f>
        <v>82500</v>
      </c>
      <c r="E63" s="179">
        <f>+$C$63*E52/4</f>
        <v>82500</v>
      </c>
      <c r="F63" s="179">
        <f>+$C$63*F52/4</f>
        <v>110000</v>
      </c>
      <c r="G63" s="179">
        <f>+$C$63*G52/4</f>
        <v>110000</v>
      </c>
      <c r="H63" s="180">
        <f t="shared" si="4"/>
        <v>385000</v>
      </c>
      <c r="I63" s="53"/>
      <c r="J63" s="134"/>
    </row>
    <row r="64" spans="1:10" ht="12.75">
      <c r="A64" s="3"/>
      <c r="B64" s="127" t="s">
        <v>40</v>
      </c>
      <c r="C64" s="178">
        <v>75000</v>
      </c>
      <c r="D64" s="179">
        <f>+$C$64*D53/4</f>
        <v>18750</v>
      </c>
      <c r="E64" s="179">
        <f>+$C$64*E53/4</f>
        <v>18750</v>
      </c>
      <c r="F64" s="179">
        <f>+$C$64*F53/4</f>
        <v>18750</v>
      </c>
      <c r="G64" s="179">
        <f>+$C$64*G53/4</f>
        <v>18750</v>
      </c>
      <c r="H64" s="180">
        <f t="shared" si="4"/>
        <v>75000</v>
      </c>
      <c r="I64" s="53"/>
      <c r="J64" s="134"/>
    </row>
    <row r="65" spans="1:10" ht="12.75">
      <c r="A65" s="3"/>
      <c r="B65" s="127" t="s">
        <v>41</v>
      </c>
      <c r="C65" s="178">
        <v>130000</v>
      </c>
      <c r="D65" s="179">
        <f>+$C$65*D54/4</f>
        <v>130000</v>
      </c>
      <c r="E65" s="179">
        <f>+$C$65*E54/4</f>
        <v>130000</v>
      </c>
      <c r="F65" s="179">
        <f>+$C$65*F54/4</f>
        <v>162500</v>
      </c>
      <c r="G65" s="179">
        <f>+$C$65*G54/4</f>
        <v>162500</v>
      </c>
      <c r="H65" s="180">
        <f t="shared" si="4"/>
        <v>585000</v>
      </c>
      <c r="I65" s="53"/>
      <c r="J65" s="134"/>
    </row>
    <row r="66" spans="1:10" ht="12.75">
      <c r="A66" s="3"/>
      <c r="B66" s="127" t="s">
        <v>42</v>
      </c>
      <c r="C66" s="178">
        <v>75000</v>
      </c>
      <c r="D66" s="179">
        <f>+$C$66*D55/4</f>
        <v>75000</v>
      </c>
      <c r="E66" s="179">
        <f>+$C$66*E55/4</f>
        <v>75000</v>
      </c>
      <c r="F66" s="179">
        <f>+$C$66*F55/4</f>
        <v>93750</v>
      </c>
      <c r="G66" s="179">
        <f>+$C$66*G55/4</f>
        <v>93750</v>
      </c>
      <c r="H66" s="180">
        <f t="shared" si="4"/>
        <v>337500</v>
      </c>
      <c r="I66" s="53"/>
      <c r="J66" s="134"/>
    </row>
    <row r="67" spans="1:10" ht="12.75">
      <c r="A67" s="3"/>
      <c r="B67" s="127" t="s">
        <v>11</v>
      </c>
      <c r="C67" s="178">
        <v>0</v>
      </c>
      <c r="D67" s="179">
        <f>+$C$67*D56/4</f>
        <v>0</v>
      </c>
      <c r="E67" s="179">
        <f>+$C$67*E56/4</f>
        <v>0</v>
      </c>
      <c r="F67" s="179">
        <f>+$C$67*F56/4</f>
        <v>0</v>
      </c>
      <c r="G67" s="179">
        <f>+$C$67*G56/4</f>
        <v>0</v>
      </c>
      <c r="H67" s="180">
        <f t="shared" si="4"/>
        <v>0</v>
      </c>
      <c r="I67" s="53"/>
      <c r="J67" s="134"/>
    </row>
    <row r="68" spans="2:10" ht="12.75">
      <c r="B68" s="128" t="s">
        <v>113</v>
      </c>
      <c r="C68" s="185"/>
      <c r="D68" s="184">
        <f>SUM(D61:D67)</f>
        <v>441250</v>
      </c>
      <c r="E68" s="184">
        <f>SUM(E61:E67)</f>
        <v>441250</v>
      </c>
      <c r="F68" s="184">
        <f>SUM(F61:F67)</f>
        <v>520000</v>
      </c>
      <c r="G68" s="184">
        <f>SUM(G61:G67)</f>
        <v>550000</v>
      </c>
      <c r="H68" s="184">
        <f>SUM(H61:H67)</f>
        <v>1952500</v>
      </c>
      <c r="I68" s="53"/>
      <c r="J68" s="134"/>
    </row>
    <row r="69" spans="2:10" ht="12.75">
      <c r="B69" s="131"/>
      <c r="D69" s="24"/>
      <c r="E69" s="24"/>
      <c r="F69" s="24"/>
      <c r="G69" s="24"/>
      <c r="H69" s="25"/>
      <c r="I69" s="53"/>
      <c r="J69" s="134"/>
    </row>
    <row r="70" spans="2:10" ht="12.75">
      <c r="B70" s="131"/>
      <c r="D70" s="24"/>
      <c r="E70" s="24"/>
      <c r="F70" s="24"/>
      <c r="G70" s="24"/>
      <c r="H70" s="25"/>
      <c r="I70" s="53"/>
      <c r="J70" s="134"/>
    </row>
    <row r="71" spans="1:11" s="107" customFormat="1" ht="15.75" customHeight="1">
      <c r="A71" s="103"/>
      <c r="B71" s="125" t="s">
        <v>114</v>
      </c>
      <c r="C71" s="75"/>
      <c r="D71" s="76"/>
      <c r="E71" s="77"/>
      <c r="F71" s="77"/>
      <c r="G71" s="77"/>
      <c r="H71" s="77"/>
      <c r="I71" s="78"/>
      <c r="J71" s="135"/>
      <c r="K71" s="106"/>
    </row>
    <row r="72" spans="2:10" ht="12.75">
      <c r="B72" s="126" t="s">
        <v>164</v>
      </c>
      <c r="C72" s="79"/>
      <c r="D72" s="80" t="s">
        <v>0</v>
      </c>
      <c r="E72" s="81" t="s">
        <v>1</v>
      </c>
      <c r="F72" s="81" t="s">
        <v>2</v>
      </c>
      <c r="G72" s="81" t="s">
        <v>3</v>
      </c>
      <c r="H72" s="82" t="s">
        <v>131</v>
      </c>
      <c r="I72" s="92" t="s">
        <v>172</v>
      </c>
      <c r="J72" s="133"/>
    </row>
    <row r="73" spans="1:10" ht="12.75">
      <c r="A73" s="53"/>
      <c r="B73" s="127" t="s">
        <v>26</v>
      </c>
      <c r="C73" s="3"/>
      <c r="D73" s="184">
        <f>D121</f>
        <v>581250</v>
      </c>
      <c r="E73" s="184">
        <f>E121</f>
        <v>581250</v>
      </c>
      <c r="F73" s="184">
        <f>F121</f>
        <v>581250</v>
      </c>
      <c r="G73" s="184">
        <f>G121</f>
        <v>598750</v>
      </c>
      <c r="H73" s="184">
        <f>SUM(D73:G73)</f>
        <v>2342500</v>
      </c>
      <c r="I73" s="53"/>
      <c r="J73" s="134"/>
    </row>
    <row r="74" spans="1:10" ht="12.75">
      <c r="A74" s="53"/>
      <c r="B74" s="127" t="s">
        <v>173</v>
      </c>
      <c r="C74" s="3"/>
      <c r="D74" s="180">
        <f>ROUND(+D73*'Inputs &amp; Assumptions'!$C$25,-1)</f>
        <v>145310</v>
      </c>
      <c r="E74" s="180">
        <f>ROUND(+E73*'Inputs &amp; Assumptions'!$C$25,-1)</f>
        <v>145310</v>
      </c>
      <c r="F74" s="180">
        <f>ROUND(+F73*'Inputs &amp; Assumptions'!$C$25,-1)</f>
        <v>145310</v>
      </c>
      <c r="G74" s="180">
        <f>ROUND(+G73*'Inputs &amp; Assumptions'!$C$25,-1)</f>
        <v>149690</v>
      </c>
      <c r="H74" s="180">
        <f>SUM(D74:G74)</f>
        <v>585620</v>
      </c>
      <c r="I74" s="53" t="s">
        <v>100</v>
      </c>
      <c r="J74" s="134"/>
    </row>
    <row r="75" spans="1:10" ht="12.75">
      <c r="A75" s="53"/>
      <c r="B75" s="127" t="s">
        <v>24</v>
      </c>
      <c r="C75" s="3"/>
      <c r="D75" s="180">
        <f>(+D132/'Inputs &amp; Assumptions'!$C$27)/4</f>
        <v>32600</v>
      </c>
      <c r="E75" s="180">
        <f>(+E132/'Inputs &amp; Assumptions'!$C$27)/4</f>
        <v>33050</v>
      </c>
      <c r="F75" s="180">
        <f>(+F132/'Inputs &amp; Assumptions'!$C$27)/4</f>
        <v>33650</v>
      </c>
      <c r="G75" s="180">
        <f>(+G132/'Inputs &amp; Assumptions'!$C$27)/4</f>
        <v>34250</v>
      </c>
      <c r="H75" s="180">
        <f aca="true" t="shared" si="5" ref="H75:H87">SUM(D75:G75)</f>
        <v>133550</v>
      </c>
      <c r="I75" s="53"/>
      <c r="J75" s="134"/>
    </row>
    <row r="76" spans="1:10" ht="12.75">
      <c r="A76" s="53"/>
      <c r="B76" s="127" t="s">
        <v>6</v>
      </c>
      <c r="C76" s="3"/>
      <c r="D76" s="178">
        <v>0</v>
      </c>
      <c r="E76" s="178">
        <v>0</v>
      </c>
      <c r="F76" s="178">
        <v>0</v>
      </c>
      <c r="G76" s="178">
        <v>0</v>
      </c>
      <c r="H76" s="180">
        <f t="shared" si="5"/>
        <v>0</v>
      </c>
      <c r="I76" s="53"/>
      <c r="J76" s="134"/>
    </row>
    <row r="77" spans="1:10" ht="12.75">
      <c r="A77" s="53"/>
      <c r="B77" s="127" t="s">
        <v>7</v>
      </c>
      <c r="C77" s="3"/>
      <c r="D77" s="178">
        <v>12000</v>
      </c>
      <c r="E77" s="178">
        <v>12000</v>
      </c>
      <c r="F77" s="178">
        <v>12000</v>
      </c>
      <c r="G77" s="178">
        <v>12000</v>
      </c>
      <c r="H77" s="180">
        <f t="shared" si="5"/>
        <v>48000</v>
      </c>
      <c r="I77" s="53"/>
      <c r="J77" s="134"/>
    </row>
    <row r="78" spans="1:10" ht="12.75">
      <c r="A78" s="53"/>
      <c r="B78" s="127" t="s">
        <v>174</v>
      </c>
      <c r="C78" s="3"/>
      <c r="D78" s="178">
        <v>10000</v>
      </c>
      <c r="E78" s="178">
        <v>20000</v>
      </c>
      <c r="F78" s="178">
        <v>10000</v>
      </c>
      <c r="G78" s="178">
        <v>10000</v>
      </c>
      <c r="H78" s="180">
        <f t="shared" si="5"/>
        <v>50000</v>
      </c>
      <c r="I78" s="53"/>
      <c r="J78" s="134"/>
    </row>
    <row r="79" spans="1:10" ht="12.75">
      <c r="A79" s="53"/>
      <c r="B79" s="127" t="s">
        <v>43</v>
      </c>
      <c r="C79" s="3"/>
      <c r="D79" s="178">
        <v>5000</v>
      </c>
      <c r="E79" s="178">
        <v>5000</v>
      </c>
      <c r="F79" s="178">
        <v>5000</v>
      </c>
      <c r="G79" s="178">
        <v>5000</v>
      </c>
      <c r="H79" s="180">
        <f t="shared" si="5"/>
        <v>20000</v>
      </c>
      <c r="I79" s="53"/>
      <c r="J79" s="134"/>
    </row>
    <row r="80" spans="1:10" ht="12.75">
      <c r="A80" s="53"/>
      <c r="B80" s="127" t="s">
        <v>44</v>
      </c>
      <c r="C80" s="3"/>
      <c r="D80" s="178">
        <v>2000</v>
      </c>
      <c r="E80" s="178">
        <v>2000</v>
      </c>
      <c r="F80" s="178">
        <v>2000</v>
      </c>
      <c r="G80" s="178">
        <v>2000</v>
      </c>
      <c r="H80" s="180">
        <f t="shared" si="5"/>
        <v>8000</v>
      </c>
      <c r="I80" s="53"/>
      <c r="J80" s="134"/>
    </row>
    <row r="81" spans="1:10" ht="12.75">
      <c r="A81" s="53"/>
      <c r="B81" s="127" t="s">
        <v>5</v>
      </c>
      <c r="C81" s="3"/>
      <c r="D81" s="178">
        <v>25000</v>
      </c>
      <c r="E81" s="178">
        <v>25000</v>
      </c>
      <c r="F81" s="178">
        <v>25000</v>
      </c>
      <c r="G81" s="178">
        <v>25000</v>
      </c>
      <c r="H81" s="180">
        <f t="shared" si="5"/>
        <v>100000</v>
      </c>
      <c r="I81" s="53"/>
      <c r="J81" s="134"/>
    </row>
    <row r="82" spans="1:10" ht="12.75">
      <c r="A82" s="53"/>
      <c r="B82" s="127" t="s">
        <v>45</v>
      </c>
      <c r="C82" s="3"/>
      <c r="D82" s="178">
        <v>20000</v>
      </c>
      <c r="E82" s="178">
        <v>20000</v>
      </c>
      <c r="F82" s="178">
        <v>20000</v>
      </c>
      <c r="G82" s="178">
        <v>20000</v>
      </c>
      <c r="H82" s="180">
        <f t="shared" si="5"/>
        <v>80000</v>
      </c>
      <c r="I82" s="53"/>
      <c r="J82" s="134"/>
    </row>
    <row r="83" spans="1:10" ht="12.75">
      <c r="A83" s="53"/>
      <c r="B83" s="127" t="s">
        <v>17</v>
      </c>
      <c r="C83" s="3"/>
      <c r="D83" s="178">
        <v>10000</v>
      </c>
      <c r="E83" s="178">
        <v>10000</v>
      </c>
      <c r="F83" s="178">
        <v>10000</v>
      </c>
      <c r="G83" s="178">
        <v>10000</v>
      </c>
      <c r="H83" s="180">
        <f t="shared" si="5"/>
        <v>40000</v>
      </c>
      <c r="I83" s="53"/>
      <c r="J83" s="134"/>
    </row>
    <row r="84" spans="1:10" ht="12.75">
      <c r="A84" s="53"/>
      <c r="B84" s="127" t="s">
        <v>46</v>
      </c>
      <c r="C84" s="3"/>
      <c r="D84" s="178">
        <v>10000</v>
      </c>
      <c r="E84" s="178">
        <v>10000</v>
      </c>
      <c r="F84" s="178">
        <v>10000</v>
      </c>
      <c r="G84" s="178">
        <v>10000</v>
      </c>
      <c r="H84" s="180">
        <f t="shared" si="5"/>
        <v>40000</v>
      </c>
      <c r="I84" s="53"/>
      <c r="J84" s="134"/>
    </row>
    <row r="85" spans="1:10" ht="12.75">
      <c r="A85" s="53"/>
      <c r="B85" s="127" t="s">
        <v>175</v>
      </c>
      <c r="C85" s="3"/>
      <c r="D85" s="178">
        <v>15000</v>
      </c>
      <c r="E85" s="178">
        <v>15000</v>
      </c>
      <c r="F85" s="178">
        <v>15000</v>
      </c>
      <c r="G85" s="178">
        <v>15000</v>
      </c>
      <c r="H85" s="180">
        <f t="shared" si="5"/>
        <v>60000</v>
      </c>
      <c r="I85" s="53"/>
      <c r="J85" s="134"/>
    </row>
    <row r="86" spans="1:10" ht="12.75">
      <c r="A86" s="53"/>
      <c r="B86" s="127" t="s">
        <v>47</v>
      </c>
      <c r="C86" s="3"/>
      <c r="D86" s="178">
        <v>25000</v>
      </c>
      <c r="E86" s="178">
        <v>25000</v>
      </c>
      <c r="F86" s="178">
        <v>25000</v>
      </c>
      <c r="G86" s="178">
        <v>25000</v>
      </c>
      <c r="H86" s="180">
        <f t="shared" si="5"/>
        <v>100000</v>
      </c>
      <c r="I86" s="53"/>
      <c r="J86" s="134"/>
    </row>
    <row r="87" spans="1:10" ht="12.75">
      <c r="A87" s="53"/>
      <c r="B87" s="127" t="s">
        <v>16</v>
      </c>
      <c r="D87" s="178">
        <v>2000</v>
      </c>
      <c r="E87" s="178">
        <v>3000</v>
      </c>
      <c r="F87" s="178">
        <v>4000</v>
      </c>
      <c r="G87" s="178">
        <v>5000</v>
      </c>
      <c r="H87" s="180">
        <f t="shared" si="5"/>
        <v>14000</v>
      </c>
      <c r="I87" s="53"/>
      <c r="J87" s="134"/>
    </row>
    <row r="88" spans="2:10" ht="12.75">
      <c r="B88" s="128" t="s">
        <v>115</v>
      </c>
      <c r="C88" s="90"/>
      <c r="D88" s="184">
        <f>SUM(D73:D87)</f>
        <v>895160</v>
      </c>
      <c r="E88" s="184">
        <f>SUM(E73:E87)</f>
        <v>906610</v>
      </c>
      <c r="F88" s="184">
        <f>SUM(F73:F87)</f>
        <v>898210</v>
      </c>
      <c r="G88" s="184">
        <f>SUM(G73:G87)</f>
        <v>921690</v>
      </c>
      <c r="H88" s="184">
        <f>SUM(H73:H87)</f>
        <v>3621670</v>
      </c>
      <c r="I88" s="53"/>
      <c r="J88" s="134"/>
    </row>
    <row r="89" spans="1:10" ht="12.75">
      <c r="A89" s="7"/>
      <c r="B89" s="129"/>
      <c r="I89" s="4"/>
      <c r="J89" s="134"/>
    </row>
    <row r="90" spans="2:10" ht="12.75">
      <c r="B90" s="130" t="s">
        <v>165</v>
      </c>
      <c r="C90" s="86"/>
      <c r="D90" s="238" t="s">
        <v>157</v>
      </c>
      <c r="E90" s="238"/>
      <c r="F90" s="238"/>
      <c r="G90" s="238"/>
      <c r="H90" s="82"/>
      <c r="I90" s="92" t="s">
        <v>172</v>
      </c>
      <c r="J90" s="133"/>
    </row>
    <row r="91" spans="2:10" ht="12.75">
      <c r="B91" s="127" t="s">
        <v>48</v>
      </c>
      <c r="D91" s="68">
        <v>1</v>
      </c>
      <c r="E91" s="68">
        <v>1</v>
      </c>
      <c r="F91" s="68">
        <v>1</v>
      </c>
      <c r="G91" s="68">
        <v>1</v>
      </c>
      <c r="H91" s="67">
        <f>SUM(D91:G91)</f>
        <v>4</v>
      </c>
      <c r="I91" s="53"/>
      <c r="J91" s="134"/>
    </row>
    <row r="92" spans="2:10" ht="12.75">
      <c r="B92" s="127" t="s">
        <v>49</v>
      </c>
      <c r="D92" s="68">
        <v>1</v>
      </c>
      <c r="E92" s="68">
        <v>1</v>
      </c>
      <c r="F92" s="68">
        <v>1</v>
      </c>
      <c r="G92" s="68">
        <v>1</v>
      </c>
      <c r="H92" s="67">
        <f aca="true" t="shared" si="6" ref="H92:H104">SUM(D92:G92)</f>
        <v>4</v>
      </c>
      <c r="I92" s="53"/>
      <c r="J92" s="134"/>
    </row>
    <row r="93" spans="2:10" ht="12.75">
      <c r="B93" s="127" t="s">
        <v>50</v>
      </c>
      <c r="D93" s="68">
        <v>1</v>
      </c>
      <c r="E93" s="68">
        <v>1</v>
      </c>
      <c r="F93" s="68">
        <v>1</v>
      </c>
      <c r="G93" s="68">
        <v>1</v>
      </c>
      <c r="H93" s="67">
        <f t="shared" si="6"/>
        <v>4</v>
      </c>
      <c r="I93" s="53"/>
      <c r="J93" s="134"/>
    </row>
    <row r="94" spans="2:10" ht="12.75">
      <c r="B94" s="127" t="s">
        <v>51</v>
      </c>
      <c r="D94" s="68">
        <v>1</v>
      </c>
      <c r="E94" s="68">
        <v>1</v>
      </c>
      <c r="F94" s="68">
        <v>1</v>
      </c>
      <c r="G94" s="68">
        <v>1</v>
      </c>
      <c r="H94" s="67">
        <f t="shared" si="6"/>
        <v>4</v>
      </c>
      <c r="I94" s="53"/>
      <c r="J94" s="134"/>
    </row>
    <row r="95" spans="2:10" ht="12.75">
      <c r="B95" s="127" t="s">
        <v>52</v>
      </c>
      <c r="D95" s="68">
        <v>6</v>
      </c>
      <c r="E95" s="68">
        <v>6</v>
      </c>
      <c r="F95" s="68">
        <v>6</v>
      </c>
      <c r="G95" s="68">
        <v>6</v>
      </c>
      <c r="H95" s="67">
        <f t="shared" si="6"/>
        <v>24</v>
      </c>
      <c r="I95" s="53"/>
      <c r="J95" s="134"/>
    </row>
    <row r="96" spans="2:10" ht="12.75">
      <c r="B96" s="127" t="s">
        <v>53</v>
      </c>
      <c r="D96" s="68">
        <v>1</v>
      </c>
      <c r="E96" s="68">
        <v>1</v>
      </c>
      <c r="F96" s="68">
        <v>1</v>
      </c>
      <c r="G96" s="68">
        <v>1</v>
      </c>
      <c r="H96" s="67">
        <f t="shared" si="6"/>
        <v>4</v>
      </c>
      <c r="I96" s="53"/>
      <c r="J96" s="134"/>
    </row>
    <row r="97" spans="2:10" ht="12.75">
      <c r="B97" s="127" t="s">
        <v>54</v>
      </c>
      <c r="D97" s="68">
        <v>3</v>
      </c>
      <c r="E97" s="68">
        <v>3</v>
      </c>
      <c r="F97" s="68">
        <v>3</v>
      </c>
      <c r="G97" s="68">
        <v>3</v>
      </c>
      <c r="H97" s="67">
        <f t="shared" si="6"/>
        <v>12</v>
      </c>
      <c r="I97" s="53"/>
      <c r="J97" s="134"/>
    </row>
    <row r="98" spans="2:10" ht="12.75">
      <c r="B98" s="127" t="s">
        <v>55</v>
      </c>
      <c r="D98" s="68">
        <v>1</v>
      </c>
      <c r="E98" s="68">
        <v>1</v>
      </c>
      <c r="F98" s="68">
        <v>1</v>
      </c>
      <c r="G98" s="68">
        <v>1</v>
      </c>
      <c r="H98" s="67">
        <f t="shared" si="6"/>
        <v>4</v>
      </c>
      <c r="I98" s="53"/>
      <c r="J98" s="134"/>
    </row>
    <row r="99" spans="2:10" ht="12.75">
      <c r="B99" s="127" t="s">
        <v>56</v>
      </c>
      <c r="D99" s="68">
        <v>2</v>
      </c>
      <c r="E99" s="68">
        <v>2</v>
      </c>
      <c r="F99" s="68">
        <v>2</v>
      </c>
      <c r="G99" s="68">
        <v>2</v>
      </c>
      <c r="H99" s="67">
        <f t="shared" si="6"/>
        <v>8</v>
      </c>
      <c r="I99" s="53"/>
      <c r="J99" s="134"/>
    </row>
    <row r="100" spans="2:10" ht="12.75">
      <c r="B100" s="127" t="s">
        <v>57</v>
      </c>
      <c r="D100" s="68">
        <v>3</v>
      </c>
      <c r="E100" s="68">
        <v>3</v>
      </c>
      <c r="F100" s="68">
        <v>3</v>
      </c>
      <c r="G100" s="68">
        <v>4</v>
      </c>
      <c r="H100" s="67">
        <f t="shared" si="6"/>
        <v>13</v>
      </c>
      <c r="I100" s="53"/>
      <c r="J100" s="134"/>
    </row>
    <row r="101" spans="2:10" ht="12.75">
      <c r="B101" s="127" t="s">
        <v>58</v>
      </c>
      <c r="D101" s="68">
        <v>2</v>
      </c>
      <c r="E101" s="68">
        <v>2</v>
      </c>
      <c r="F101" s="68">
        <v>2</v>
      </c>
      <c r="G101" s="68">
        <v>2</v>
      </c>
      <c r="H101" s="67">
        <f t="shared" si="6"/>
        <v>8</v>
      </c>
      <c r="I101" s="53"/>
      <c r="J101" s="134"/>
    </row>
    <row r="102" spans="2:10" ht="12.75">
      <c r="B102" s="127" t="s">
        <v>59</v>
      </c>
      <c r="D102" s="68">
        <v>2</v>
      </c>
      <c r="E102" s="68">
        <v>2</v>
      </c>
      <c r="F102" s="68">
        <v>2</v>
      </c>
      <c r="G102" s="68">
        <v>2</v>
      </c>
      <c r="H102" s="67">
        <f t="shared" si="6"/>
        <v>8</v>
      </c>
      <c r="I102" s="53"/>
      <c r="J102" s="134"/>
    </row>
    <row r="103" spans="2:10" ht="12.75">
      <c r="B103" s="127" t="s">
        <v>11</v>
      </c>
      <c r="C103" s="7"/>
      <c r="D103" s="68">
        <v>0</v>
      </c>
      <c r="E103" s="68">
        <v>0</v>
      </c>
      <c r="F103" s="68">
        <v>0</v>
      </c>
      <c r="G103" s="68">
        <v>0</v>
      </c>
      <c r="H103" s="67">
        <f t="shared" si="6"/>
        <v>0</v>
      </c>
      <c r="I103" s="53"/>
      <c r="J103" s="134"/>
    </row>
    <row r="104" spans="2:10" ht="12.75">
      <c r="B104" s="128" t="s">
        <v>116</v>
      </c>
      <c r="C104" s="91"/>
      <c r="D104" s="67">
        <f>SUM(D91:D103)</f>
        <v>24</v>
      </c>
      <c r="E104" s="67">
        <f>SUM(E91:E103)</f>
        <v>24</v>
      </c>
      <c r="F104" s="67">
        <f>SUM(F91:F103)</f>
        <v>24</v>
      </c>
      <c r="G104" s="67">
        <f>SUM(G91:G103)</f>
        <v>25</v>
      </c>
      <c r="H104" s="67">
        <f t="shared" si="6"/>
        <v>97</v>
      </c>
      <c r="I104" s="53"/>
      <c r="J104" s="134"/>
    </row>
    <row r="105" spans="1:10" ht="12.75">
      <c r="A105" s="7"/>
      <c r="B105" s="129"/>
      <c r="I105" s="53"/>
      <c r="J105" s="134"/>
    </row>
    <row r="106" spans="2:10" ht="12.75">
      <c r="B106" s="126" t="s">
        <v>166</v>
      </c>
      <c r="C106" s="87"/>
      <c r="D106" s="80" t="s">
        <v>0</v>
      </c>
      <c r="E106" s="81" t="s">
        <v>1</v>
      </c>
      <c r="F106" s="81" t="s">
        <v>2</v>
      </c>
      <c r="G106" s="81" t="s">
        <v>3</v>
      </c>
      <c r="H106" s="82"/>
      <c r="I106" s="92" t="s">
        <v>172</v>
      </c>
      <c r="J106" s="133"/>
    </row>
    <row r="107" spans="1:10" ht="12.75">
      <c r="A107" s="85"/>
      <c r="B107" s="129"/>
      <c r="C107" s="93" t="s">
        <v>134</v>
      </c>
      <c r="D107" s="94"/>
      <c r="E107" s="95"/>
      <c r="F107" s="95"/>
      <c r="G107" s="95"/>
      <c r="H107" s="95"/>
      <c r="I107" s="96"/>
      <c r="J107" s="134"/>
    </row>
    <row r="108" spans="2:10" ht="12.75">
      <c r="B108" s="127" t="s">
        <v>48</v>
      </c>
      <c r="C108" s="182">
        <v>300000</v>
      </c>
      <c r="D108" s="183">
        <f>+$C$108*D91/4</f>
        <v>75000</v>
      </c>
      <c r="E108" s="183">
        <f>+$C$108*E91/4</f>
        <v>75000</v>
      </c>
      <c r="F108" s="183">
        <f>+$C$108*F91/4</f>
        <v>75000</v>
      </c>
      <c r="G108" s="183">
        <f>+$C$108*G91/4</f>
        <v>75000</v>
      </c>
      <c r="H108" s="184">
        <f aca="true" t="shared" si="7" ref="H108:H120">SUM(D108:G108)</f>
        <v>300000</v>
      </c>
      <c r="I108" s="96"/>
      <c r="J108" s="134"/>
    </row>
    <row r="109" spans="2:10" ht="12.75">
      <c r="B109" s="127" t="s">
        <v>49</v>
      </c>
      <c r="C109" s="178">
        <v>225000</v>
      </c>
      <c r="D109" s="179">
        <f>+$C$109*D92/4</f>
        <v>56250</v>
      </c>
      <c r="E109" s="179">
        <f>+$C$109*E92/4</f>
        <v>56250</v>
      </c>
      <c r="F109" s="179">
        <f>+$C$109*F92/4</f>
        <v>56250</v>
      </c>
      <c r="G109" s="179">
        <f>+$C$109*G92/4</f>
        <v>56250</v>
      </c>
      <c r="H109" s="180">
        <f t="shared" si="7"/>
        <v>225000</v>
      </c>
      <c r="I109" s="96"/>
      <c r="J109" s="134"/>
    </row>
    <row r="110" spans="2:10" ht="12.75">
      <c r="B110" s="127" t="s">
        <v>50</v>
      </c>
      <c r="C110" s="178">
        <v>200000</v>
      </c>
      <c r="D110" s="179">
        <f>+$C$110*D93/4</f>
        <v>50000</v>
      </c>
      <c r="E110" s="179">
        <f>+$C$110*E93/4</f>
        <v>50000</v>
      </c>
      <c r="F110" s="179">
        <f>+$C$110*F93/4</f>
        <v>50000</v>
      </c>
      <c r="G110" s="179">
        <f>+$C$110*G93/4</f>
        <v>50000</v>
      </c>
      <c r="H110" s="180">
        <f t="shared" si="7"/>
        <v>200000</v>
      </c>
      <c r="I110" s="96"/>
      <c r="J110" s="134"/>
    </row>
    <row r="111" spans="2:10" ht="12.75">
      <c r="B111" s="127" t="s">
        <v>51</v>
      </c>
      <c r="C111" s="178">
        <v>160000</v>
      </c>
      <c r="D111" s="179">
        <f>+$C$111*D94/4</f>
        <v>40000</v>
      </c>
      <c r="E111" s="179">
        <f>+$C$111*E94/4</f>
        <v>40000</v>
      </c>
      <c r="F111" s="179">
        <f>+$C$111*F94/4</f>
        <v>40000</v>
      </c>
      <c r="G111" s="179">
        <f>+$C$111*G94/4</f>
        <v>40000</v>
      </c>
      <c r="H111" s="180">
        <f t="shared" si="7"/>
        <v>160000</v>
      </c>
      <c r="I111" s="96"/>
      <c r="J111" s="134"/>
    </row>
    <row r="112" spans="2:10" ht="12.75">
      <c r="B112" s="127" t="s">
        <v>52</v>
      </c>
      <c r="C112" s="178">
        <v>50000</v>
      </c>
      <c r="D112" s="179">
        <f>+$C$112*D95/4</f>
        <v>75000</v>
      </c>
      <c r="E112" s="179">
        <f>+$C$112*E95/4</f>
        <v>75000</v>
      </c>
      <c r="F112" s="179">
        <f>+$C$112*F95/4</f>
        <v>75000</v>
      </c>
      <c r="G112" s="179">
        <f>+$C$112*G95/4</f>
        <v>75000</v>
      </c>
      <c r="H112" s="180">
        <f t="shared" si="7"/>
        <v>300000</v>
      </c>
      <c r="I112" s="96"/>
      <c r="J112" s="134"/>
    </row>
    <row r="113" spans="2:10" ht="12.75">
      <c r="B113" s="127" t="s">
        <v>53</v>
      </c>
      <c r="C113" s="178">
        <v>90000</v>
      </c>
      <c r="D113" s="179">
        <f>+$C$113*D96/4</f>
        <v>22500</v>
      </c>
      <c r="E113" s="179">
        <f>+$C$113*E96/4</f>
        <v>22500</v>
      </c>
      <c r="F113" s="179">
        <f>+$C$113*F96/4</f>
        <v>22500</v>
      </c>
      <c r="G113" s="179">
        <f>+$C$113*G96/4</f>
        <v>22500</v>
      </c>
      <c r="H113" s="180">
        <f t="shared" si="7"/>
        <v>90000</v>
      </c>
      <c r="I113" s="96"/>
      <c r="J113" s="134"/>
    </row>
    <row r="114" spans="2:10" ht="12.75">
      <c r="B114" s="127" t="s">
        <v>54</v>
      </c>
      <c r="C114" s="178">
        <v>60000</v>
      </c>
      <c r="D114" s="179">
        <f>+$C$114*D97/4</f>
        <v>45000</v>
      </c>
      <c r="E114" s="179">
        <f>+$C$114*E97/4</f>
        <v>45000</v>
      </c>
      <c r="F114" s="179">
        <f>+$C$114*F97/4</f>
        <v>45000</v>
      </c>
      <c r="G114" s="179">
        <f>+$C$114*G97/4</f>
        <v>45000</v>
      </c>
      <c r="H114" s="180">
        <f t="shared" si="7"/>
        <v>180000</v>
      </c>
      <c r="I114" s="96"/>
      <c r="J114" s="134"/>
    </row>
    <row r="115" spans="1:10" ht="12.75">
      <c r="A115" s="3"/>
      <c r="B115" s="127" t="s">
        <v>55</v>
      </c>
      <c r="C115" s="178">
        <v>100000</v>
      </c>
      <c r="D115" s="179">
        <f>+$C$115*D98/4</f>
        <v>25000</v>
      </c>
      <c r="E115" s="179">
        <f>+$C$115*E98/4</f>
        <v>25000</v>
      </c>
      <c r="F115" s="179">
        <f>+$C$115*F98/4</f>
        <v>25000</v>
      </c>
      <c r="G115" s="179">
        <f>+$C$115*G98/4</f>
        <v>25000</v>
      </c>
      <c r="H115" s="180">
        <f t="shared" si="7"/>
        <v>100000</v>
      </c>
      <c r="I115" s="96"/>
      <c r="J115" s="134"/>
    </row>
    <row r="116" spans="1:10" ht="12.75">
      <c r="A116" s="3"/>
      <c r="B116" s="127" t="s">
        <v>56</v>
      </c>
      <c r="C116" s="178">
        <v>90000</v>
      </c>
      <c r="D116" s="179">
        <f>+$C$116*D99/4</f>
        <v>45000</v>
      </c>
      <c r="E116" s="179">
        <f>+$C$116*E99/4</f>
        <v>45000</v>
      </c>
      <c r="F116" s="179">
        <f>+$C$116*F99/4</f>
        <v>45000</v>
      </c>
      <c r="G116" s="179">
        <f>+$C$116*G99/4</f>
        <v>45000</v>
      </c>
      <c r="H116" s="180">
        <f t="shared" si="7"/>
        <v>180000</v>
      </c>
      <c r="I116" s="96"/>
      <c r="J116" s="134"/>
    </row>
    <row r="117" spans="1:10" ht="12.75">
      <c r="A117" s="3"/>
      <c r="B117" s="127" t="s">
        <v>57</v>
      </c>
      <c r="C117" s="178">
        <v>70000</v>
      </c>
      <c r="D117" s="179">
        <f>+$C$117*D100/4</f>
        <v>52500</v>
      </c>
      <c r="E117" s="179">
        <f>+$C$117*E100/4</f>
        <v>52500</v>
      </c>
      <c r="F117" s="179">
        <f>+$C$117*F100/4</f>
        <v>52500</v>
      </c>
      <c r="G117" s="179">
        <f>+$C$117*G100/4</f>
        <v>70000</v>
      </c>
      <c r="H117" s="180">
        <f t="shared" si="7"/>
        <v>227500</v>
      </c>
      <c r="I117" s="96"/>
      <c r="J117" s="134"/>
    </row>
    <row r="118" spans="1:10" ht="12.75">
      <c r="A118" s="3"/>
      <c r="B118" s="127" t="s">
        <v>58</v>
      </c>
      <c r="C118" s="178">
        <v>120000</v>
      </c>
      <c r="D118" s="179">
        <f>+$C$118*D101/4</f>
        <v>60000</v>
      </c>
      <c r="E118" s="179">
        <f>+$C$118*E101/4</f>
        <v>60000</v>
      </c>
      <c r="F118" s="179">
        <f>+$C$118*F101/4</f>
        <v>60000</v>
      </c>
      <c r="G118" s="179">
        <f>+$C$118*G101/4</f>
        <v>60000</v>
      </c>
      <c r="H118" s="180">
        <f t="shared" si="7"/>
        <v>240000</v>
      </c>
      <c r="I118" s="96"/>
      <c r="J118" s="134"/>
    </row>
    <row r="119" spans="1:10" ht="12.75">
      <c r="A119" s="3"/>
      <c r="B119" s="127" t="s">
        <v>59</v>
      </c>
      <c r="C119" s="178">
        <v>70000</v>
      </c>
      <c r="D119" s="179">
        <f>+$C$119*D102/4</f>
        <v>35000</v>
      </c>
      <c r="E119" s="179">
        <f>+$C$119*E102/4</f>
        <v>35000</v>
      </c>
      <c r="F119" s="179">
        <f>+$C$119*F102/4</f>
        <v>35000</v>
      </c>
      <c r="G119" s="179">
        <f>+$C$119*G102/4</f>
        <v>35000</v>
      </c>
      <c r="H119" s="180">
        <f t="shared" si="7"/>
        <v>140000</v>
      </c>
      <c r="I119" s="96"/>
      <c r="J119" s="134"/>
    </row>
    <row r="120" spans="1:10" ht="12.75">
      <c r="A120" s="3"/>
      <c r="B120" s="127" t="s">
        <v>11</v>
      </c>
      <c r="C120" s="178">
        <v>0</v>
      </c>
      <c r="D120" s="179">
        <f>+$C$120*D103/4</f>
        <v>0</v>
      </c>
      <c r="E120" s="179">
        <f>+$C$120*E103/4</f>
        <v>0</v>
      </c>
      <c r="F120" s="179">
        <f>+$C$120*F103/4</f>
        <v>0</v>
      </c>
      <c r="G120" s="179">
        <f>+$C$120*G103/4</f>
        <v>0</v>
      </c>
      <c r="H120" s="180">
        <f t="shared" si="7"/>
        <v>0</v>
      </c>
      <c r="I120" s="96"/>
      <c r="J120" s="134"/>
    </row>
    <row r="121" spans="2:10" ht="12.75">
      <c r="B121" s="128" t="s">
        <v>117</v>
      </c>
      <c r="C121" s="185"/>
      <c r="D121" s="184">
        <f>SUM(D108:D120)</f>
        <v>581250</v>
      </c>
      <c r="E121" s="184">
        <f>SUM(E108:E120)</f>
        <v>581250</v>
      </c>
      <c r="F121" s="184">
        <f>SUM(F108:F120)</f>
        <v>581250</v>
      </c>
      <c r="G121" s="184">
        <f>SUM(G108:G120)</f>
        <v>598750</v>
      </c>
      <c r="H121" s="184">
        <f>SUM(H108:H120)</f>
        <v>2342500</v>
      </c>
      <c r="I121" s="96"/>
      <c r="J121" s="134"/>
    </row>
    <row r="122" spans="2:10" ht="12.75">
      <c r="B122" s="129"/>
      <c r="D122" s="25"/>
      <c r="E122" s="25"/>
      <c r="F122" s="25"/>
      <c r="G122" s="25"/>
      <c r="H122" s="25"/>
      <c r="I122" s="53"/>
      <c r="J122" s="134"/>
    </row>
    <row r="123" spans="2:10" ht="12.75">
      <c r="B123" s="132" t="s">
        <v>92</v>
      </c>
      <c r="C123" s="98"/>
      <c r="D123" s="80" t="str">
        <f>+D72</f>
        <v>Q1</v>
      </c>
      <c r="E123" s="81" t="str">
        <f>+E72</f>
        <v>Q2</v>
      </c>
      <c r="F123" s="81" t="str">
        <f>+F72</f>
        <v>Q3</v>
      </c>
      <c r="G123" s="81" t="str">
        <f>+G72</f>
        <v>Q4</v>
      </c>
      <c r="H123" s="99" t="str">
        <f>+H72</f>
        <v>Annual total </v>
      </c>
      <c r="I123" s="83" t="s">
        <v>172</v>
      </c>
      <c r="J123" s="133"/>
    </row>
    <row r="124" spans="2:10" ht="12.75">
      <c r="B124" s="129"/>
      <c r="C124" s="93" t="s">
        <v>129</v>
      </c>
      <c r="D124" s="236" t="s">
        <v>135</v>
      </c>
      <c r="E124" s="236"/>
      <c r="F124" s="236"/>
      <c r="G124" s="236"/>
      <c r="H124" s="93"/>
      <c r="I124" s="53"/>
      <c r="J124" s="134"/>
    </row>
    <row r="125" spans="2:10" ht="12.75">
      <c r="B125" s="127" t="s">
        <v>14</v>
      </c>
      <c r="C125" s="182">
        <v>600000</v>
      </c>
      <c r="D125" s="182">
        <v>0</v>
      </c>
      <c r="E125" s="182">
        <v>0</v>
      </c>
      <c r="F125" s="182">
        <v>0</v>
      </c>
      <c r="G125" s="182">
        <v>0</v>
      </c>
      <c r="H125" s="184">
        <f>SUM(C125:G125)</f>
        <v>600000</v>
      </c>
      <c r="I125" s="53"/>
      <c r="J125" s="134"/>
    </row>
    <row r="126" spans="2:10" ht="12.75">
      <c r="B126" s="127" t="s">
        <v>20</v>
      </c>
      <c r="C126" s="178">
        <v>20000</v>
      </c>
      <c r="D126" s="178">
        <v>2000</v>
      </c>
      <c r="E126" s="178">
        <v>0</v>
      </c>
      <c r="F126" s="178">
        <v>4000</v>
      </c>
      <c r="G126" s="178">
        <v>4000</v>
      </c>
      <c r="H126" s="180">
        <f>SUM(C126:G126)</f>
        <v>30000</v>
      </c>
      <c r="I126" s="53"/>
      <c r="J126" s="134"/>
    </row>
    <row r="127" spans="2:10" ht="12.75">
      <c r="B127" s="127" t="s">
        <v>60</v>
      </c>
      <c r="C127" s="178">
        <v>25000</v>
      </c>
      <c r="D127" s="178">
        <v>5000</v>
      </c>
      <c r="E127" s="178">
        <v>4000</v>
      </c>
      <c r="F127" s="178">
        <v>3000</v>
      </c>
      <c r="G127" s="178">
        <v>8000</v>
      </c>
      <c r="H127" s="180">
        <f>SUM(C127:G127)</f>
        <v>45000</v>
      </c>
      <c r="I127" s="53"/>
      <c r="J127" s="134"/>
    </row>
    <row r="128" spans="2:10" ht="12.75">
      <c r="B128" s="127" t="s">
        <v>15</v>
      </c>
      <c r="C128" s="178">
        <v>0</v>
      </c>
      <c r="D128" s="178">
        <v>0</v>
      </c>
      <c r="E128" s="178">
        <v>5000</v>
      </c>
      <c r="F128" s="178">
        <v>0</v>
      </c>
      <c r="G128" s="178">
        <v>0</v>
      </c>
      <c r="H128" s="180">
        <f>SUM(C128:G128)</f>
        <v>5000</v>
      </c>
      <c r="I128" s="53"/>
      <c r="J128" s="134"/>
    </row>
    <row r="129" spans="2:10" ht="12.75">
      <c r="B129" s="127" t="s">
        <v>15</v>
      </c>
      <c r="C129" s="178">
        <v>0</v>
      </c>
      <c r="D129" s="178">
        <v>0</v>
      </c>
      <c r="E129" s="178">
        <v>0</v>
      </c>
      <c r="F129" s="178">
        <v>5000</v>
      </c>
      <c r="G129" s="178">
        <v>0</v>
      </c>
      <c r="H129" s="180">
        <f>SUM(C129:G129)</f>
        <v>5000</v>
      </c>
      <c r="I129" s="53"/>
      <c r="J129" s="134"/>
    </row>
    <row r="130" spans="2:10" ht="12.75">
      <c r="B130" s="128" t="s">
        <v>118</v>
      </c>
      <c r="C130" s="184">
        <f aca="true" t="shared" si="8" ref="C130:H130">SUM(C125:C129)</f>
        <v>645000</v>
      </c>
      <c r="D130" s="184">
        <f t="shared" si="8"/>
        <v>7000</v>
      </c>
      <c r="E130" s="184">
        <f t="shared" si="8"/>
        <v>9000</v>
      </c>
      <c r="F130" s="184">
        <f t="shared" si="8"/>
        <v>12000</v>
      </c>
      <c r="G130" s="184">
        <f t="shared" si="8"/>
        <v>12000</v>
      </c>
      <c r="H130" s="184">
        <f t="shared" si="8"/>
        <v>685000</v>
      </c>
      <c r="I130" s="53"/>
      <c r="J130" s="134"/>
    </row>
    <row r="131" spans="2:10" ht="12.75">
      <c r="B131" s="129"/>
      <c r="C131" s="186"/>
      <c r="D131" s="186"/>
      <c r="E131" s="186"/>
      <c r="F131" s="186"/>
      <c r="G131" s="186"/>
      <c r="H131" s="186"/>
      <c r="I131" s="53"/>
      <c r="J131" s="134"/>
    </row>
    <row r="132" spans="2:10" ht="12.75">
      <c r="B132" s="136" t="s">
        <v>119</v>
      </c>
      <c r="C132" s="187">
        <f>SUM(C125:C129)</f>
        <v>645000</v>
      </c>
      <c r="D132" s="187">
        <f>+C132+D130</f>
        <v>652000</v>
      </c>
      <c r="E132" s="187">
        <f>E130+D132</f>
        <v>661000</v>
      </c>
      <c r="F132" s="187">
        <f>F130+E132</f>
        <v>673000</v>
      </c>
      <c r="G132" s="187">
        <f>G130+F132</f>
        <v>685000</v>
      </c>
      <c r="H132" s="187">
        <f>+G132</f>
        <v>685000</v>
      </c>
      <c r="I132" s="138"/>
      <c r="J132" s="137"/>
    </row>
    <row r="133" spans="1:10" ht="12.75">
      <c r="A133" s="7"/>
      <c r="D133" s="25"/>
      <c r="E133" s="25"/>
      <c r="F133" s="25"/>
      <c r="G133" s="25"/>
      <c r="H133" s="25"/>
      <c r="I133" s="53"/>
      <c r="J133" s="53"/>
    </row>
    <row r="134" spans="1:10" ht="12.75">
      <c r="A134" s="7"/>
      <c r="D134" s="25"/>
      <c r="E134" s="25"/>
      <c r="F134" s="25"/>
      <c r="G134" s="25"/>
      <c r="H134" s="25"/>
      <c r="I134" s="53"/>
      <c r="J134" s="53"/>
    </row>
    <row r="135" spans="1:10" ht="12.75">
      <c r="A135" s="7"/>
      <c r="D135" s="25"/>
      <c r="E135" s="25"/>
      <c r="F135" s="25"/>
      <c r="G135" s="25"/>
      <c r="H135" s="25"/>
      <c r="I135" s="53"/>
      <c r="J135" s="53"/>
    </row>
    <row r="168" spans="1:11" s="50" customFormat="1" ht="10.5">
      <c r="A168" s="88"/>
      <c r="D168" s="63"/>
      <c r="E168" s="63"/>
      <c r="F168" s="63"/>
      <c r="G168" s="63"/>
      <c r="H168" s="63"/>
      <c r="K168" s="88"/>
    </row>
    <row r="182" ht="3" customHeight="1"/>
    <row r="186" ht="3.75" customHeight="1"/>
    <row r="188" ht="5.25" customHeight="1"/>
    <row r="196" ht="3.75" customHeight="1"/>
    <row r="201" ht="6.75" customHeight="1"/>
    <row r="203" ht="6" customHeight="1"/>
    <row r="220" ht="5.25" customHeight="1"/>
    <row r="224" ht="6.75" customHeight="1"/>
    <row r="232" ht="4.5" customHeight="1"/>
    <row r="257" spans="1:8" ht="12.75">
      <c r="A257" s="5"/>
      <c r="B257" s="5"/>
      <c r="C257" s="5"/>
      <c r="D257" s="25"/>
      <c r="E257" s="25"/>
      <c r="F257" s="25"/>
      <c r="G257" s="25"/>
      <c r="H257" s="25"/>
    </row>
    <row r="258" spans="1:8" ht="12.75">
      <c r="A258" s="5"/>
      <c r="B258" s="5"/>
      <c r="C258" s="5"/>
      <c r="D258" s="25"/>
      <c r="E258" s="25"/>
      <c r="F258" s="25"/>
      <c r="G258" s="25"/>
      <c r="H258" s="25"/>
    </row>
    <row r="259" spans="1:8" ht="12.75">
      <c r="A259" s="5"/>
      <c r="B259" s="5"/>
      <c r="C259" s="5"/>
      <c r="D259" s="25"/>
      <c r="E259" s="25"/>
      <c r="F259" s="25"/>
      <c r="G259" s="25"/>
      <c r="H259" s="25"/>
    </row>
    <row r="260" spans="1:8" ht="12.75">
      <c r="A260" s="5"/>
      <c r="B260" s="5"/>
      <c r="C260" s="5"/>
      <c r="D260" s="25"/>
      <c r="E260" s="25"/>
      <c r="F260" s="25"/>
      <c r="G260" s="25"/>
      <c r="H260" s="25"/>
    </row>
    <row r="261" spans="4:8" ht="12.75">
      <c r="D261" s="25"/>
      <c r="E261" s="25"/>
      <c r="F261" s="25"/>
      <c r="G261" s="25"/>
      <c r="H261" s="25"/>
    </row>
    <row r="262" spans="4:8" ht="12.75">
      <c r="D262" s="25"/>
      <c r="E262" s="25"/>
      <c r="F262" s="25"/>
      <c r="G262" s="25"/>
      <c r="H262" s="25"/>
    </row>
    <row r="263" spans="4:8" ht="12.75">
      <c r="D263" s="25"/>
      <c r="E263" s="25"/>
      <c r="F263" s="25"/>
      <c r="G263" s="25"/>
      <c r="H263" s="25"/>
    </row>
    <row r="264" spans="4:8" ht="12.75">
      <c r="D264" s="25"/>
      <c r="E264" s="25"/>
      <c r="F264" s="25"/>
      <c r="G264" s="25"/>
      <c r="H264" s="25"/>
    </row>
    <row r="265" spans="4:8" ht="12.75">
      <c r="D265" s="25"/>
      <c r="E265" s="25"/>
      <c r="F265" s="25"/>
      <c r="G265" s="25"/>
      <c r="H265" s="25"/>
    </row>
    <row r="266" spans="4:8" ht="12.75">
      <c r="D266" s="25"/>
      <c r="E266" s="25"/>
      <c r="F266" s="25"/>
      <c r="G266" s="25"/>
      <c r="H266" s="25"/>
    </row>
    <row r="267" spans="4:8" ht="12.75">
      <c r="D267" s="25"/>
      <c r="E267" s="25"/>
      <c r="F267" s="25"/>
      <c r="G267" s="25"/>
      <c r="H267" s="25"/>
    </row>
    <row r="268" spans="4:8" ht="12.75">
      <c r="D268" s="25"/>
      <c r="E268" s="25"/>
      <c r="F268" s="25"/>
      <c r="G268" s="25"/>
      <c r="H268" s="25"/>
    </row>
    <row r="269" spans="4:8" ht="12.75">
      <c r="D269" s="25"/>
      <c r="E269" s="25"/>
      <c r="F269" s="25"/>
      <c r="G269" s="25"/>
      <c r="H269" s="25"/>
    </row>
    <row r="270" spans="4:8" ht="12.75">
      <c r="D270" s="25"/>
      <c r="E270" s="25"/>
      <c r="F270" s="25"/>
      <c r="G270" s="25"/>
      <c r="H270" s="25"/>
    </row>
    <row r="271" spans="4:8" ht="12.75">
      <c r="D271" s="25"/>
      <c r="E271" s="25"/>
      <c r="F271" s="25"/>
      <c r="G271" s="25"/>
      <c r="H271" s="25"/>
    </row>
    <row r="272" spans="4:8" ht="12.75">
      <c r="D272" s="25"/>
      <c r="E272" s="25"/>
      <c r="F272" s="25"/>
      <c r="G272" s="25"/>
      <c r="H272" s="25"/>
    </row>
    <row r="273" spans="4:8" ht="12.75">
      <c r="D273" s="25"/>
      <c r="E273" s="25"/>
      <c r="F273" s="25"/>
      <c r="G273" s="25"/>
      <c r="H273" s="25"/>
    </row>
    <row r="274" spans="4:8" ht="12.75">
      <c r="D274" s="25"/>
      <c r="E274" s="25"/>
      <c r="F274" s="25"/>
      <c r="G274" s="25"/>
      <c r="H274" s="25"/>
    </row>
    <row r="275" spans="4:8" ht="12.75">
      <c r="D275" s="25"/>
      <c r="E275" s="25"/>
      <c r="F275" s="25"/>
      <c r="G275" s="25"/>
      <c r="H275" s="25"/>
    </row>
    <row r="276" spans="4:8" ht="12.75">
      <c r="D276" s="25"/>
      <c r="E276" s="25"/>
      <c r="F276" s="25"/>
      <c r="G276" s="25"/>
      <c r="H276" s="25"/>
    </row>
    <row r="277" spans="4:8" ht="12.75">
      <c r="D277" s="25"/>
      <c r="E277" s="25"/>
      <c r="F277" s="25"/>
      <c r="G277" s="25"/>
      <c r="H277" s="25"/>
    </row>
    <row r="278" spans="4:8" ht="12.75">
      <c r="D278" s="25"/>
      <c r="E278" s="25"/>
      <c r="F278" s="25"/>
      <c r="G278" s="25"/>
      <c r="H278" s="25"/>
    </row>
    <row r="279" spans="4:8" ht="12.75">
      <c r="D279" s="25"/>
      <c r="E279" s="25"/>
      <c r="F279" s="25"/>
      <c r="G279" s="25"/>
      <c r="H279" s="25"/>
    </row>
    <row r="280" spans="4:8" ht="12.75">
      <c r="D280" s="25"/>
      <c r="E280" s="25"/>
      <c r="F280" s="25"/>
      <c r="G280" s="25"/>
      <c r="H280" s="25"/>
    </row>
    <row r="281" spans="4:8" ht="12.75">
      <c r="D281" s="25"/>
      <c r="E281" s="25"/>
      <c r="F281" s="25"/>
      <c r="G281" s="25"/>
      <c r="H281" s="25"/>
    </row>
    <row r="282" spans="4:8" ht="12.75">
      <c r="D282" s="25"/>
      <c r="E282" s="25"/>
      <c r="F282" s="25"/>
      <c r="G282" s="25"/>
      <c r="H282" s="25"/>
    </row>
    <row r="283" spans="4:8" ht="12.75">
      <c r="D283" s="25"/>
      <c r="E283" s="25"/>
      <c r="F283" s="25"/>
      <c r="G283" s="25"/>
      <c r="H283" s="25"/>
    </row>
    <row r="284" spans="4:8" ht="12.75">
      <c r="D284" s="25"/>
      <c r="E284" s="25"/>
      <c r="F284" s="25"/>
      <c r="G284" s="25"/>
      <c r="H284" s="25"/>
    </row>
    <row r="285" spans="4:8" ht="12.75">
      <c r="D285" s="25"/>
      <c r="E285" s="25"/>
      <c r="F285" s="25"/>
      <c r="G285" s="25"/>
      <c r="H285" s="25"/>
    </row>
    <row r="286" spans="4:8" ht="12.75">
      <c r="D286" s="25"/>
      <c r="E286" s="25"/>
      <c r="F286" s="25"/>
      <c r="G286" s="25"/>
      <c r="H286" s="25"/>
    </row>
    <row r="287" spans="4:8" ht="12.75">
      <c r="D287" s="25"/>
      <c r="E287" s="25"/>
      <c r="F287" s="25"/>
      <c r="G287" s="25"/>
      <c r="H287" s="25"/>
    </row>
    <row r="288" spans="4:8" ht="12.75">
      <c r="D288" s="25"/>
      <c r="E288" s="25"/>
      <c r="F288" s="25"/>
      <c r="G288" s="25"/>
      <c r="H288" s="25"/>
    </row>
    <row r="289" spans="4:8" ht="12.75">
      <c r="D289" s="25"/>
      <c r="E289" s="25"/>
      <c r="F289" s="25"/>
      <c r="G289" s="25"/>
      <c r="H289" s="25"/>
    </row>
    <row r="290" spans="4:8" ht="12.75">
      <c r="D290" s="25"/>
      <c r="E290" s="25"/>
      <c r="F290" s="25"/>
      <c r="G290" s="25"/>
      <c r="H290" s="25"/>
    </row>
    <row r="291" spans="4:8" ht="12.75">
      <c r="D291" s="25"/>
      <c r="E291" s="25"/>
      <c r="F291" s="25"/>
      <c r="G291" s="25"/>
      <c r="H291" s="25"/>
    </row>
    <row r="292" spans="4:8" ht="12.75">
      <c r="D292" s="25"/>
      <c r="E292" s="25"/>
      <c r="F292" s="25"/>
      <c r="G292" s="25"/>
      <c r="H292" s="25"/>
    </row>
    <row r="293" spans="4:8" ht="12.75">
      <c r="D293" s="25"/>
      <c r="E293" s="25"/>
      <c r="F293" s="25"/>
      <c r="G293" s="25"/>
      <c r="H293" s="25"/>
    </row>
    <row r="294" spans="4:8" ht="12.75">
      <c r="D294" s="25"/>
      <c r="E294" s="25"/>
      <c r="F294" s="25"/>
      <c r="G294" s="25"/>
      <c r="H294" s="25"/>
    </row>
    <row r="295" spans="4:8" ht="12.75">
      <c r="D295" s="25"/>
      <c r="E295" s="25"/>
      <c r="F295" s="25"/>
      <c r="G295" s="25"/>
      <c r="H295" s="25"/>
    </row>
    <row r="296" spans="4:8" ht="12.75">
      <c r="D296" s="25"/>
      <c r="E296" s="25"/>
      <c r="F296" s="25"/>
      <c r="G296" s="25"/>
      <c r="H296" s="25"/>
    </row>
    <row r="297" spans="4:8" ht="12.75">
      <c r="D297" s="25"/>
      <c r="E297" s="25"/>
      <c r="F297" s="25"/>
      <c r="G297" s="25"/>
      <c r="H297" s="25"/>
    </row>
    <row r="298" spans="4:8" ht="12.75">
      <c r="D298" s="25"/>
      <c r="E298" s="25"/>
      <c r="F298" s="25"/>
      <c r="G298" s="25"/>
      <c r="H298" s="25"/>
    </row>
    <row r="299" spans="4:8" ht="12.75">
      <c r="D299" s="25"/>
      <c r="E299" s="25"/>
      <c r="F299" s="25"/>
      <c r="G299" s="25"/>
      <c r="H299" s="25"/>
    </row>
    <row r="300" spans="4:8" ht="12.75">
      <c r="D300" s="25"/>
      <c r="E300" s="25"/>
      <c r="F300" s="25"/>
      <c r="G300" s="25"/>
      <c r="H300" s="25"/>
    </row>
    <row r="301" spans="4:8" ht="12.75">
      <c r="D301" s="25"/>
      <c r="E301" s="25"/>
      <c r="F301" s="25"/>
      <c r="G301" s="25"/>
      <c r="H301" s="25"/>
    </row>
    <row r="302" spans="4:8" ht="12.75">
      <c r="D302" s="25"/>
      <c r="E302" s="25"/>
      <c r="F302" s="25"/>
      <c r="G302" s="25"/>
      <c r="H302" s="25"/>
    </row>
    <row r="303" spans="4:8" ht="12.75">
      <c r="D303" s="25"/>
      <c r="E303" s="25"/>
      <c r="F303" s="25"/>
      <c r="G303" s="25"/>
      <c r="H303" s="25"/>
    </row>
    <row r="304" spans="4:8" ht="12.75">
      <c r="D304" s="25"/>
      <c r="E304" s="25"/>
      <c r="F304" s="25"/>
      <c r="G304" s="25"/>
      <c r="H304" s="25"/>
    </row>
    <row r="305" spans="4:8" ht="12.75">
      <c r="D305" s="25"/>
      <c r="E305" s="25"/>
      <c r="F305" s="25"/>
      <c r="G305" s="25"/>
      <c r="H305" s="25"/>
    </row>
    <row r="306" spans="4:8" ht="12.75">
      <c r="D306" s="25"/>
      <c r="E306" s="25"/>
      <c r="F306" s="25"/>
      <c r="G306" s="25"/>
      <c r="H306" s="25"/>
    </row>
    <row r="307" spans="4:8" ht="12.75">
      <c r="D307" s="25"/>
      <c r="E307" s="25"/>
      <c r="F307" s="25"/>
      <c r="G307" s="25"/>
      <c r="H307" s="25"/>
    </row>
    <row r="308" spans="4:8" ht="12.75">
      <c r="D308" s="25"/>
      <c r="E308" s="25"/>
      <c r="F308" s="25"/>
      <c r="G308" s="25"/>
      <c r="H308" s="25"/>
    </row>
    <row r="309" spans="4:8" ht="12.75">
      <c r="D309" s="25"/>
      <c r="E309" s="25"/>
      <c r="F309" s="25"/>
      <c r="G309" s="25"/>
      <c r="H309" s="25"/>
    </row>
    <row r="310" spans="4:8" ht="12.75">
      <c r="D310" s="25"/>
      <c r="E310" s="25"/>
      <c r="F310" s="25"/>
      <c r="G310" s="25"/>
      <c r="H310" s="25"/>
    </row>
    <row r="311" spans="4:8" ht="12.75">
      <c r="D311" s="25"/>
      <c r="E311" s="25"/>
      <c r="F311" s="25"/>
      <c r="G311" s="25"/>
      <c r="H311" s="25"/>
    </row>
    <row r="312" spans="4:8" ht="12.75">
      <c r="D312" s="25"/>
      <c r="E312" s="25"/>
      <c r="F312" s="25"/>
      <c r="G312" s="25"/>
      <c r="H312" s="25"/>
    </row>
    <row r="313" spans="4:8" ht="12.75">
      <c r="D313" s="25"/>
      <c r="E313" s="25"/>
      <c r="F313" s="25"/>
      <c r="G313" s="25"/>
      <c r="H313" s="25"/>
    </row>
    <row r="314" spans="4:8" ht="12.75">
      <c r="D314" s="25"/>
      <c r="E314" s="25"/>
      <c r="F314" s="25"/>
      <c r="G314" s="25"/>
      <c r="H314" s="25"/>
    </row>
    <row r="315" spans="4:8" ht="12.75">
      <c r="D315" s="25"/>
      <c r="E315" s="25"/>
      <c r="F315" s="25"/>
      <c r="G315" s="25"/>
      <c r="H315" s="25"/>
    </row>
    <row r="316" spans="4:8" ht="12.75">
      <c r="D316" s="25"/>
      <c r="E316" s="25"/>
      <c r="F316" s="25"/>
      <c r="G316" s="25"/>
      <c r="H316" s="25"/>
    </row>
    <row r="317" spans="4:8" ht="12.75">
      <c r="D317" s="25"/>
      <c r="E317" s="25"/>
      <c r="F317" s="25"/>
      <c r="G317" s="25"/>
      <c r="H317" s="25"/>
    </row>
    <row r="318" spans="4:8" ht="12.75">
      <c r="D318" s="25"/>
      <c r="E318" s="25"/>
      <c r="F318" s="25"/>
      <c r="G318" s="25"/>
      <c r="H318" s="25"/>
    </row>
    <row r="319" spans="4:8" ht="12.75">
      <c r="D319" s="25"/>
      <c r="E319" s="25"/>
      <c r="F319" s="25"/>
      <c r="G319" s="25"/>
      <c r="H319" s="25"/>
    </row>
    <row r="320" spans="4:8" ht="12.75">
      <c r="D320" s="25"/>
      <c r="E320" s="25"/>
      <c r="F320" s="25"/>
      <c r="G320" s="25"/>
      <c r="H320" s="25"/>
    </row>
    <row r="321" spans="4:8" ht="12.75">
      <c r="D321" s="25"/>
      <c r="E321" s="25"/>
      <c r="F321" s="25"/>
      <c r="G321" s="25"/>
      <c r="H321" s="25"/>
    </row>
    <row r="322" spans="4:8" ht="12.75">
      <c r="D322" s="25"/>
      <c r="E322" s="25"/>
      <c r="F322" s="25"/>
      <c r="G322" s="25"/>
      <c r="H322" s="25"/>
    </row>
    <row r="323" spans="4:8" ht="12.75">
      <c r="D323" s="25"/>
      <c r="E323" s="25"/>
      <c r="F323" s="25"/>
      <c r="G323" s="25"/>
      <c r="H323" s="25"/>
    </row>
    <row r="324" spans="4:8" ht="12.75">
      <c r="D324" s="25"/>
      <c r="E324" s="25"/>
      <c r="F324" s="25"/>
      <c r="G324" s="25"/>
      <c r="H324" s="25"/>
    </row>
    <row r="325" spans="4:8" ht="12.75">
      <c r="D325" s="25"/>
      <c r="E325" s="25"/>
      <c r="F325" s="25"/>
      <c r="G325" s="25"/>
      <c r="H325" s="25"/>
    </row>
    <row r="326" spans="4:8" ht="12.75">
      <c r="D326" s="25"/>
      <c r="E326" s="25"/>
      <c r="F326" s="25"/>
      <c r="G326" s="25"/>
      <c r="H326" s="25"/>
    </row>
    <row r="327" spans="4:8" ht="12.75">
      <c r="D327" s="25"/>
      <c r="E327" s="25"/>
      <c r="F327" s="25"/>
      <c r="G327" s="25"/>
      <c r="H327" s="25"/>
    </row>
    <row r="328" spans="4:8" ht="12.75">
      <c r="D328" s="25"/>
      <c r="E328" s="25"/>
      <c r="F328" s="25"/>
      <c r="G328" s="25"/>
      <c r="H328" s="25"/>
    </row>
    <row r="329" spans="4:8" ht="12.75">
      <c r="D329" s="25"/>
      <c r="E329" s="25"/>
      <c r="F329" s="25"/>
      <c r="G329" s="25"/>
      <c r="H329" s="25"/>
    </row>
    <row r="330" spans="4:8" ht="12.75">
      <c r="D330" s="25"/>
      <c r="E330" s="25"/>
      <c r="F330" s="25"/>
      <c r="G330" s="25"/>
      <c r="H330" s="25"/>
    </row>
    <row r="331" spans="4:8" ht="12.75">
      <c r="D331" s="25"/>
      <c r="E331" s="25"/>
      <c r="F331" s="25"/>
      <c r="G331" s="25"/>
      <c r="H331" s="25"/>
    </row>
    <row r="332" spans="4:8" ht="12.75">
      <c r="D332" s="25"/>
      <c r="E332" s="25"/>
      <c r="F332" s="25"/>
      <c r="G332" s="25"/>
      <c r="H332" s="25"/>
    </row>
    <row r="333" spans="4:8" ht="12.75">
      <c r="D333" s="25"/>
      <c r="E333" s="25"/>
      <c r="F333" s="25"/>
      <c r="G333" s="25"/>
      <c r="H333" s="25"/>
    </row>
    <row r="334" spans="4:8" ht="12.75">
      <c r="D334" s="25"/>
      <c r="E334" s="25"/>
      <c r="F334" s="25"/>
      <c r="G334" s="25"/>
      <c r="H334" s="25"/>
    </row>
    <row r="335" spans="4:8" ht="12.75">
      <c r="D335" s="25"/>
      <c r="E335" s="25"/>
      <c r="F335" s="25"/>
      <c r="G335" s="25"/>
      <c r="H335" s="25"/>
    </row>
    <row r="336" spans="4:8" ht="12.75">
      <c r="D336" s="25"/>
      <c r="E336" s="25"/>
      <c r="F336" s="25"/>
      <c r="G336" s="25"/>
      <c r="H336" s="25"/>
    </row>
    <row r="337" spans="4:8" ht="12.75">
      <c r="D337" s="25"/>
      <c r="E337" s="25"/>
      <c r="F337" s="25"/>
      <c r="G337" s="25"/>
      <c r="H337" s="25"/>
    </row>
    <row r="338" spans="4:8" ht="12.75">
      <c r="D338" s="25"/>
      <c r="E338" s="25"/>
      <c r="F338" s="25"/>
      <c r="G338" s="25"/>
      <c r="H338" s="25"/>
    </row>
    <row r="339" spans="4:8" ht="12.75">
      <c r="D339" s="25"/>
      <c r="E339" s="25"/>
      <c r="F339" s="25"/>
      <c r="G339" s="25"/>
      <c r="H339" s="25"/>
    </row>
    <row r="340" spans="4:8" ht="12.75">
      <c r="D340" s="25"/>
      <c r="E340" s="25"/>
      <c r="F340" s="25"/>
      <c r="G340" s="25"/>
      <c r="H340" s="25"/>
    </row>
    <row r="341" spans="4:8" ht="12.75">
      <c r="D341" s="25"/>
      <c r="E341" s="25"/>
      <c r="F341" s="25"/>
      <c r="G341" s="25"/>
      <c r="H341" s="25"/>
    </row>
    <row r="342" spans="4:8" ht="12.75">
      <c r="D342" s="25"/>
      <c r="E342" s="25"/>
      <c r="F342" s="25"/>
      <c r="G342" s="25"/>
      <c r="H342" s="25"/>
    </row>
    <row r="343" spans="4:8" ht="12.75">
      <c r="D343" s="25"/>
      <c r="E343" s="25"/>
      <c r="F343" s="25"/>
      <c r="G343" s="25"/>
      <c r="H343" s="25"/>
    </row>
    <row r="344" spans="4:8" ht="12.75">
      <c r="D344" s="25"/>
      <c r="E344" s="25"/>
      <c r="F344" s="25"/>
      <c r="G344" s="25"/>
      <c r="H344" s="25"/>
    </row>
    <row r="345" spans="4:8" ht="12.75">
      <c r="D345" s="25"/>
      <c r="E345" s="25"/>
      <c r="F345" s="25"/>
      <c r="G345" s="25"/>
      <c r="H345" s="25"/>
    </row>
    <row r="346" spans="4:8" ht="12.75">
      <c r="D346" s="25"/>
      <c r="E346" s="25"/>
      <c r="F346" s="25"/>
      <c r="G346" s="25"/>
      <c r="H346" s="25"/>
    </row>
    <row r="347" spans="4:8" ht="12.75">
      <c r="D347" s="25"/>
      <c r="E347" s="25"/>
      <c r="F347" s="25"/>
      <c r="G347" s="25"/>
      <c r="H347" s="25"/>
    </row>
    <row r="348" spans="4:8" ht="12.75">
      <c r="D348" s="25"/>
      <c r="E348" s="25"/>
      <c r="F348" s="25"/>
      <c r="G348" s="25"/>
      <c r="H348" s="25"/>
    </row>
    <row r="349" spans="4:8" ht="12.75">
      <c r="D349" s="25"/>
      <c r="E349" s="25"/>
      <c r="F349" s="25"/>
      <c r="G349" s="25"/>
      <c r="H349" s="25"/>
    </row>
    <row r="350" spans="4:8" ht="12.75">
      <c r="D350" s="25"/>
      <c r="E350" s="25"/>
      <c r="F350" s="25"/>
      <c r="G350" s="25"/>
      <c r="H350" s="25"/>
    </row>
    <row r="351" spans="4:8" ht="12.75">
      <c r="D351" s="25"/>
      <c r="E351" s="25"/>
      <c r="F351" s="25"/>
      <c r="G351" s="25"/>
      <c r="H351" s="25"/>
    </row>
  </sheetData>
  <mergeCells count="4">
    <mergeCell ref="D124:G124"/>
    <mergeCell ref="D18:G18"/>
    <mergeCell ref="D49:G49"/>
    <mergeCell ref="D90:G90"/>
  </mergeCells>
  <printOptions horizontalCentered="1"/>
  <pageMargins left="0.75" right="0.75" top="0.5" bottom="0.5" header="0.5" footer="0.5"/>
  <pageSetup fitToHeight="4" fitToWidth="1" horizontalDpi="300" verticalDpi="300" orientation="portrait" scale="62" r:id="rId1"/>
  <headerFooter alignWithMargins="0">
    <oddFooter>&amp;rRev: &amp;d</oddFooter>
  </headerFooter>
  <rowBreaks count="5" manualBreakCount="5">
    <brk id="73" max="65535" man="1"/>
    <brk id="104" max="65535" man="1"/>
    <brk id="307" max="65535" man="1"/>
    <brk id="395" max="65535" man="1"/>
    <brk id="43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118"/>
  <sheetViews>
    <sheetView showGridLines="0" workbookViewId="0" topLeftCell="A1">
      <selection activeCell="B1" sqref="B1"/>
    </sheetView>
  </sheetViews>
  <sheetFormatPr defaultColWidth="9.33203125" defaultRowHeight="10.5"/>
  <cols>
    <col min="1" max="1" width="5.16015625" style="35" customWidth="1"/>
    <col min="2" max="2" width="47" style="2" customWidth="1"/>
    <col min="3" max="3" width="21.5" style="2" customWidth="1"/>
    <col min="4" max="7" width="16.33203125" style="28" bestFit="1" customWidth="1"/>
    <col min="8" max="8" width="17.83203125" style="28" customWidth="1"/>
    <col min="9" max="9" width="38.33203125" style="2" customWidth="1"/>
    <col min="10" max="10" width="9.33203125" style="35" customWidth="1"/>
    <col min="11" max="16384" width="9.33203125" style="2" customWidth="1"/>
  </cols>
  <sheetData>
    <row r="1" ht="15" customHeight="1">
      <c r="B1" s="101" t="str">
        <f>+'Inputs &amp; Assumptions'!B1</f>
        <v>[Company Name]</v>
      </c>
    </row>
    <row r="2" ht="15" customHeight="1">
      <c r="B2" s="101" t="str">
        <f>+'Inputs &amp; Assumptions'!B2</f>
        <v>Annual Operating Budget—Services</v>
      </c>
    </row>
    <row r="3" ht="15" customHeight="1">
      <c r="B3" s="226" t="s">
        <v>168</v>
      </c>
    </row>
    <row r="4" ht="13.5" customHeight="1">
      <c r="B4" s="35"/>
    </row>
    <row r="5" ht="13.5" customHeight="1">
      <c r="B5" s="60"/>
    </row>
    <row r="6" ht="13.5" customHeight="1">
      <c r="B6" s="35"/>
    </row>
    <row r="7" spans="2:10" ht="19.5" customHeight="1">
      <c r="B7" s="124" t="s">
        <v>171</v>
      </c>
      <c r="C7" s="72"/>
      <c r="D7" s="73"/>
      <c r="E7" s="73"/>
      <c r="F7" s="73"/>
      <c r="G7" s="73"/>
      <c r="H7" s="73"/>
      <c r="I7" s="139"/>
      <c r="J7" s="53"/>
    </row>
    <row r="8" spans="1:10" ht="15.75" customHeight="1">
      <c r="A8" s="6"/>
      <c r="B8" s="125" t="s">
        <v>176</v>
      </c>
      <c r="C8" s="75"/>
      <c r="D8" s="76"/>
      <c r="E8" s="77"/>
      <c r="F8" s="77"/>
      <c r="G8" s="77"/>
      <c r="H8" s="77"/>
      <c r="I8" s="135"/>
      <c r="J8" s="53"/>
    </row>
    <row r="9" spans="2:10" ht="12.75">
      <c r="B9" s="126" t="s">
        <v>136</v>
      </c>
      <c r="C9" s="79"/>
      <c r="D9" s="80" t="s">
        <v>0</v>
      </c>
      <c r="E9" s="81" t="s">
        <v>1</v>
      </c>
      <c r="F9" s="81" t="s">
        <v>2</v>
      </c>
      <c r="G9" s="81" t="s">
        <v>3</v>
      </c>
      <c r="H9" s="82"/>
      <c r="I9" s="161" t="s">
        <v>172</v>
      </c>
      <c r="J9" s="53"/>
    </row>
    <row r="10" spans="1:10" ht="12.75">
      <c r="A10" s="6"/>
      <c r="B10" s="127" t="s">
        <v>61</v>
      </c>
      <c r="C10" s="6"/>
      <c r="D10" s="188">
        <f>+'Business Unit Expense Analysis'!D25</f>
        <v>23</v>
      </c>
      <c r="E10" s="189">
        <f>+'Business Unit Expense Analysis'!E25</f>
        <v>25</v>
      </c>
      <c r="F10" s="189">
        <f>+'Business Unit Expense Analysis'!F25</f>
        <v>26</v>
      </c>
      <c r="G10" s="189">
        <f>+'Business Unit Expense Analysis'!G25</f>
        <v>27</v>
      </c>
      <c r="H10" s="189">
        <f>+G10</f>
        <v>27</v>
      </c>
      <c r="I10" s="162"/>
      <c r="J10" s="53"/>
    </row>
    <row r="11" spans="1:10" ht="12.75">
      <c r="A11" s="6"/>
      <c r="B11" s="127" t="s">
        <v>62</v>
      </c>
      <c r="C11" s="6"/>
      <c r="D11" s="188">
        <f>+'Business Unit Expense Analysis'!D57</f>
        <v>16</v>
      </c>
      <c r="E11" s="189">
        <f>+'Business Unit Expense Analysis'!E57</f>
        <v>16</v>
      </c>
      <c r="F11" s="189">
        <f>+'Business Unit Expense Analysis'!F57</f>
        <v>19</v>
      </c>
      <c r="G11" s="189">
        <f>+'Business Unit Expense Analysis'!G57</f>
        <v>20</v>
      </c>
      <c r="H11" s="189">
        <f>+G11</f>
        <v>20</v>
      </c>
      <c r="I11" s="162"/>
      <c r="J11" s="53"/>
    </row>
    <row r="12" spans="1:10" ht="12.75">
      <c r="A12" s="6"/>
      <c r="B12" s="127" t="s">
        <v>63</v>
      </c>
      <c r="C12" s="6"/>
      <c r="D12" s="188">
        <f>+'Business Unit Expense Analysis'!D104</f>
        <v>24</v>
      </c>
      <c r="E12" s="189">
        <f>+'Business Unit Expense Analysis'!E104</f>
        <v>24</v>
      </c>
      <c r="F12" s="189">
        <f>+'Business Unit Expense Analysis'!F104</f>
        <v>24</v>
      </c>
      <c r="G12" s="189">
        <f>+'Business Unit Expense Analysis'!G104</f>
        <v>25</v>
      </c>
      <c r="H12" s="189">
        <f>+G12</f>
        <v>25</v>
      </c>
      <c r="I12" s="162"/>
      <c r="J12" s="53"/>
    </row>
    <row r="13" spans="2:10" ht="12.75">
      <c r="B13" s="128" t="s">
        <v>137</v>
      </c>
      <c r="C13" s="90"/>
      <c r="D13" s="188">
        <f>SUM(D10:D12)</f>
        <v>63</v>
      </c>
      <c r="E13" s="189">
        <f>SUM(E10:E12)</f>
        <v>65</v>
      </c>
      <c r="F13" s="189">
        <f>SUM(F10:F12)</f>
        <v>69</v>
      </c>
      <c r="G13" s="189">
        <f>SUM(G10:G12)</f>
        <v>72</v>
      </c>
      <c r="H13" s="189">
        <f>SUM(H10:H12)</f>
        <v>72</v>
      </c>
      <c r="I13" s="162"/>
      <c r="J13" s="53"/>
    </row>
    <row r="14" spans="1:10" ht="12.75">
      <c r="A14" s="6"/>
      <c r="B14" s="140"/>
      <c r="C14" s="6"/>
      <c r="D14" s="25"/>
      <c r="E14" s="25"/>
      <c r="F14" s="25"/>
      <c r="G14" s="25"/>
      <c r="H14" s="25"/>
      <c r="I14" s="162"/>
      <c r="J14" s="53"/>
    </row>
    <row r="15" spans="2:10" ht="12.75">
      <c r="B15" s="127" t="s">
        <v>13</v>
      </c>
      <c r="C15" s="6"/>
      <c r="D15" s="194">
        <v>4500000</v>
      </c>
      <c r="E15" s="195">
        <v>5000000</v>
      </c>
      <c r="F15" s="195">
        <v>5200000</v>
      </c>
      <c r="G15" s="195">
        <v>5500000</v>
      </c>
      <c r="H15" s="196">
        <f>SUM(D15:G15)</f>
        <v>20200000</v>
      </c>
      <c r="I15" s="163" t="s">
        <v>65</v>
      </c>
      <c r="J15" s="53"/>
    </row>
    <row r="16" spans="2:10" ht="12.75">
      <c r="B16" s="127" t="s">
        <v>64</v>
      </c>
      <c r="C16" s="6"/>
      <c r="D16" s="190">
        <v>1000000</v>
      </c>
      <c r="E16" s="191">
        <v>1100000</v>
      </c>
      <c r="F16" s="191">
        <v>1200000</v>
      </c>
      <c r="G16" s="191">
        <v>1300000</v>
      </c>
      <c r="H16" s="192">
        <f>SUM(D16:G16)</f>
        <v>4600000</v>
      </c>
      <c r="I16" s="163" t="s">
        <v>65</v>
      </c>
      <c r="J16" s="53"/>
    </row>
    <row r="17" spans="2:10" ht="12.75">
      <c r="B17" s="131" t="s">
        <v>138</v>
      </c>
      <c r="C17" s="26"/>
      <c r="D17" s="197">
        <f>+D15-D16</f>
        <v>3500000</v>
      </c>
      <c r="E17" s="196">
        <f>+E15-E16</f>
        <v>3900000</v>
      </c>
      <c r="F17" s="196">
        <f>+F15-F16</f>
        <v>4000000</v>
      </c>
      <c r="G17" s="196">
        <f>+G15-G16</f>
        <v>4200000</v>
      </c>
      <c r="H17" s="196">
        <f>SUM(D17:G17)</f>
        <v>15600000</v>
      </c>
      <c r="I17" s="164"/>
      <c r="J17" s="53"/>
    </row>
    <row r="18" spans="2:10" ht="12.75">
      <c r="B18" s="127" t="s">
        <v>158</v>
      </c>
      <c r="C18" s="6"/>
      <c r="D18" s="223">
        <f>ROUND(+D17/D15,2)</f>
        <v>0.78</v>
      </c>
      <c r="E18" s="223">
        <f>ROUND(+E17/E15,2)</f>
        <v>0.78</v>
      </c>
      <c r="F18" s="223">
        <f>ROUND(+F17/F15,2)</f>
        <v>0.77</v>
      </c>
      <c r="G18" s="223">
        <f>ROUND(+G17/G15,2)</f>
        <v>0.76</v>
      </c>
      <c r="H18" s="223">
        <f>ROUND(+H17/H15,2)</f>
        <v>0.77</v>
      </c>
      <c r="I18" s="164"/>
      <c r="J18" s="53"/>
    </row>
    <row r="19" spans="1:10" ht="12.75">
      <c r="A19" s="7"/>
      <c r="B19" s="129"/>
      <c r="C19" s="6"/>
      <c r="D19" s="48"/>
      <c r="E19" s="48"/>
      <c r="F19" s="48"/>
      <c r="G19" s="48"/>
      <c r="H19" s="48"/>
      <c r="I19" s="164"/>
      <c r="J19" s="53"/>
    </row>
    <row r="20" spans="2:10" ht="12.75">
      <c r="B20" s="131" t="s">
        <v>140</v>
      </c>
      <c r="C20" s="6"/>
      <c r="D20" s="48"/>
      <c r="E20" s="48"/>
      <c r="F20" s="48"/>
      <c r="G20" s="48"/>
      <c r="H20" s="198">
        <f>+H15/H13</f>
        <v>280555.55555555556</v>
      </c>
      <c r="I20" s="163" t="s">
        <v>27</v>
      </c>
      <c r="J20" s="53"/>
    </row>
    <row r="21" spans="1:10" ht="12.75">
      <c r="A21" s="102" t="s">
        <v>66</v>
      </c>
      <c r="B21" s="141" t="s">
        <v>139</v>
      </c>
      <c r="C21" s="6"/>
      <c r="D21" s="48"/>
      <c r="E21" s="48"/>
      <c r="F21" s="48"/>
      <c r="G21" s="48"/>
      <c r="H21" s="198">
        <f>'Inputs &amp; Assumptions'!C31</f>
        <v>270000</v>
      </c>
      <c r="I21" s="163" t="s">
        <v>25</v>
      </c>
      <c r="J21" s="53"/>
    </row>
    <row r="22" spans="1:10" ht="12.75">
      <c r="A22" s="7"/>
      <c r="B22" s="129"/>
      <c r="C22" s="6"/>
      <c r="D22" s="48"/>
      <c r="E22" s="48"/>
      <c r="F22" s="48"/>
      <c r="G22" s="48"/>
      <c r="H22" s="62"/>
      <c r="I22" s="164"/>
      <c r="J22" s="53"/>
    </row>
    <row r="23" spans="2:10" ht="12.75">
      <c r="B23" s="142" t="s">
        <v>88</v>
      </c>
      <c r="C23" s="86"/>
      <c r="D23" s="80" t="s">
        <v>0</v>
      </c>
      <c r="E23" s="81" t="s">
        <v>1</v>
      </c>
      <c r="F23" s="81" t="s">
        <v>2</v>
      </c>
      <c r="G23" s="81" t="s">
        <v>3</v>
      </c>
      <c r="H23" s="82"/>
      <c r="I23" s="161" t="s">
        <v>172</v>
      </c>
      <c r="J23" s="108" t="s">
        <v>89</v>
      </c>
    </row>
    <row r="24" spans="1:10" ht="12.75">
      <c r="A24" s="6"/>
      <c r="B24" s="127" t="s">
        <v>61</v>
      </c>
      <c r="C24" s="6"/>
      <c r="D24" s="201">
        <f>+'Business Unit Expense Analysis'!D16</f>
        <v>714060</v>
      </c>
      <c r="E24" s="202">
        <f>+'Business Unit Expense Analysis'!E16</f>
        <v>779690</v>
      </c>
      <c r="F24" s="202">
        <f>+'Business Unit Expense Analysis'!F16</f>
        <v>803130</v>
      </c>
      <c r="G24" s="202">
        <f>+'Business Unit Expense Analysis'!G16</f>
        <v>840630</v>
      </c>
      <c r="H24" s="196">
        <f>SUM(D24:G24)</f>
        <v>3137510</v>
      </c>
      <c r="I24" s="163" t="s">
        <v>71</v>
      </c>
      <c r="J24" s="53"/>
    </row>
    <row r="25" spans="1:10" ht="12.75">
      <c r="A25" s="6"/>
      <c r="B25" s="127" t="s">
        <v>62</v>
      </c>
      <c r="C25" s="6"/>
      <c r="D25" s="199">
        <f>'Business Unit Expense Analysis'!D47</f>
        <v>841560</v>
      </c>
      <c r="E25" s="199">
        <f>'Business Unit Expense Analysis'!E47</f>
        <v>816560</v>
      </c>
      <c r="F25" s="199">
        <f>'Business Unit Expense Analysis'!F47</f>
        <v>930000</v>
      </c>
      <c r="G25" s="199">
        <f>'Business Unit Expense Analysis'!G47</f>
        <v>982500</v>
      </c>
      <c r="H25" s="192">
        <f>SUM(D25:G25)</f>
        <v>3570620</v>
      </c>
      <c r="I25" s="163" t="s">
        <v>70</v>
      </c>
      <c r="J25" s="53"/>
    </row>
    <row r="26" spans="1:10" ht="12.75">
      <c r="A26" s="6"/>
      <c r="B26" s="127" t="s">
        <v>63</v>
      </c>
      <c r="C26" s="6"/>
      <c r="D26" s="199">
        <f>+'Business Unit Expense Analysis'!D88</f>
        <v>895160</v>
      </c>
      <c r="E26" s="200">
        <f>+'Business Unit Expense Analysis'!E88</f>
        <v>906610</v>
      </c>
      <c r="F26" s="200">
        <f>+'Business Unit Expense Analysis'!F88</f>
        <v>898210</v>
      </c>
      <c r="G26" s="200">
        <f>+'Business Unit Expense Analysis'!G88</f>
        <v>921690</v>
      </c>
      <c r="H26" s="192">
        <f>SUM(D26:G26)</f>
        <v>3621670</v>
      </c>
      <c r="I26" s="163" t="s">
        <v>69</v>
      </c>
      <c r="J26" s="53"/>
    </row>
    <row r="27" spans="2:10" s="35" customFormat="1" ht="12.75">
      <c r="B27" s="143" t="s">
        <v>141</v>
      </c>
      <c r="C27" s="97"/>
      <c r="D27" s="203">
        <f>SUM(D24:D26)</f>
        <v>2450780</v>
      </c>
      <c r="E27" s="204">
        <f>SUM(E24:E26)</f>
        <v>2502860</v>
      </c>
      <c r="F27" s="204">
        <f>SUM(F24:F26)</f>
        <v>2631340</v>
      </c>
      <c r="G27" s="204">
        <f>SUM(G24:G26)</f>
        <v>2744820</v>
      </c>
      <c r="H27" s="204">
        <f>SUM(H24:H26)</f>
        <v>10329800</v>
      </c>
      <c r="I27" s="162"/>
      <c r="J27" s="53"/>
    </row>
    <row r="28" spans="1:10" ht="12.75">
      <c r="A28" s="6"/>
      <c r="B28" s="129"/>
      <c r="C28" s="6"/>
      <c r="D28" s="70"/>
      <c r="E28" s="70"/>
      <c r="F28" s="70"/>
      <c r="G28" s="70"/>
      <c r="H28" s="70"/>
      <c r="I28" s="162"/>
      <c r="J28" s="53"/>
    </row>
    <row r="29" spans="2:10" ht="12.75">
      <c r="B29" s="144" t="s">
        <v>142</v>
      </c>
      <c r="C29" s="112"/>
      <c r="D29" s="184">
        <f>+D17-D27</f>
        <v>1049220</v>
      </c>
      <c r="E29" s="184">
        <f>+E17-E27</f>
        <v>1397140</v>
      </c>
      <c r="F29" s="184">
        <f>+F17-F27</f>
        <v>1368660</v>
      </c>
      <c r="G29" s="184">
        <f>+G17-G27</f>
        <v>1455180</v>
      </c>
      <c r="H29" s="184">
        <f>+H17-H27</f>
        <v>5270200</v>
      </c>
      <c r="I29" s="165"/>
      <c r="J29" s="53"/>
    </row>
    <row r="30" spans="1:10" ht="12.75">
      <c r="A30" s="5"/>
      <c r="B30" s="145"/>
      <c r="C30" s="5"/>
      <c r="D30" s="70"/>
      <c r="E30" s="70"/>
      <c r="F30" s="70"/>
      <c r="G30" s="70"/>
      <c r="H30" s="70"/>
      <c r="I30" s="165"/>
      <c r="J30" s="53"/>
    </row>
    <row r="31" spans="2:10" ht="12.75">
      <c r="B31" s="146" t="s">
        <v>67</v>
      </c>
      <c r="C31" s="5"/>
      <c r="D31" s="190">
        <v>0</v>
      </c>
      <c r="E31" s="191">
        <v>21000</v>
      </c>
      <c r="F31" s="191">
        <v>20000</v>
      </c>
      <c r="G31" s="191">
        <v>35000</v>
      </c>
      <c r="H31" s="192">
        <f>SUM(D31:G31)</f>
        <v>76000</v>
      </c>
      <c r="I31" s="164"/>
      <c r="J31" s="53"/>
    </row>
    <row r="32" spans="2:10" ht="12.75">
      <c r="B32" s="127" t="s">
        <v>68</v>
      </c>
      <c r="C32" s="6"/>
      <c r="D32" s="190">
        <v>5000</v>
      </c>
      <c r="E32" s="191">
        <v>5000</v>
      </c>
      <c r="F32" s="191">
        <v>5000</v>
      </c>
      <c r="G32" s="191">
        <v>5000</v>
      </c>
      <c r="H32" s="192">
        <f>SUM(D32:G32)</f>
        <v>20000</v>
      </c>
      <c r="I32" s="164"/>
      <c r="J32" s="53"/>
    </row>
    <row r="33" spans="1:10" ht="12.75">
      <c r="A33" s="5"/>
      <c r="B33" s="145"/>
      <c r="C33" s="5"/>
      <c r="D33" s="186"/>
      <c r="E33" s="186"/>
      <c r="F33" s="186"/>
      <c r="G33" s="186"/>
      <c r="H33" s="186"/>
      <c r="I33" s="165"/>
      <c r="J33" s="53"/>
    </row>
    <row r="34" spans="2:10" ht="12.75">
      <c r="B34" s="147" t="s">
        <v>143</v>
      </c>
      <c r="C34" s="109"/>
      <c r="D34" s="180">
        <f>SUM(D29:D33)</f>
        <v>1054220</v>
      </c>
      <c r="E34" s="180">
        <f>SUM(E29:E33)</f>
        <v>1423140</v>
      </c>
      <c r="F34" s="180">
        <f>SUM(F29:F33)</f>
        <v>1393660</v>
      </c>
      <c r="G34" s="180">
        <f>SUM(G29:G33)</f>
        <v>1495180</v>
      </c>
      <c r="H34" s="180">
        <f>SUM(D34:G34)</f>
        <v>5366200</v>
      </c>
      <c r="I34" s="165"/>
      <c r="J34" s="53"/>
    </row>
    <row r="35" spans="1:10" ht="12.75">
      <c r="A35" s="5"/>
      <c r="B35" s="145"/>
      <c r="C35" s="5"/>
      <c r="D35" s="186"/>
      <c r="E35" s="186"/>
      <c r="F35" s="186"/>
      <c r="G35" s="186"/>
      <c r="H35" s="186"/>
      <c r="I35" s="164"/>
      <c r="J35" s="53"/>
    </row>
    <row r="36" spans="2:10" ht="12.75">
      <c r="B36" s="146" t="s">
        <v>8</v>
      </c>
      <c r="C36" s="52">
        <f>+'Inputs &amp; Assumptions'!C29</f>
        <v>0.3</v>
      </c>
      <c r="D36" s="180">
        <f>ROUND(+D34*$C$36,-1)</f>
        <v>316270</v>
      </c>
      <c r="E36" s="180">
        <f>ROUND(+E34*$C$36,-1)</f>
        <v>426940</v>
      </c>
      <c r="F36" s="180">
        <f>ROUND(+F34*$C$36,-1)</f>
        <v>418100</v>
      </c>
      <c r="G36" s="180">
        <f>ROUND(+G34*$C$36,-1)</f>
        <v>448550</v>
      </c>
      <c r="H36" s="180">
        <f>SUM(D36:G36)</f>
        <v>1609860</v>
      </c>
      <c r="I36" s="53" t="s">
        <v>100</v>
      </c>
      <c r="J36" s="88"/>
    </row>
    <row r="37" spans="1:10" ht="12.75">
      <c r="A37" s="5"/>
      <c r="B37" s="145"/>
      <c r="C37" s="5"/>
      <c r="D37" s="186"/>
      <c r="E37" s="186"/>
      <c r="F37" s="186"/>
      <c r="G37" s="186"/>
      <c r="H37" s="186"/>
      <c r="I37" s="165"/>
      <c r="J37" s="53"/>
    </row>
    <row r="38" spans="2:10" s="35" customFormat="1" ht="12.75">
      <c r="B38" s="148" t="s">
        <v>144</v>
      </c>
      <c r="C38" s="109"/>
      <c r="D38" s="180">
        <f>+D34-D36</f>
        <v>737950</v>
      </c>
      <c r="E38" s="180">
        <f>+E34-E36</f>
        <v>996200</v>
      </c>
      <c r="F38" s="180">
        <f>+F34-F36</f>
        <v>975560</v>
      </c>
      <c r="G38" s="180">
        <f>+G34-G36</f>
        <v>1046630</v>
      </c>
      <c r="H38" s="180">
        <f>+H34-H36</f>
        <v>3756340</v>
      </c>
      <c r="I38" s="166"/>
      <c r="J38" s="53"/>
    </row>
    <row r="39" spans="1:10" ht="12.75">
      <c r="A39" s="100"/>
      <c r="B39" s="149"/>
      <c r="C39" s="27"/>
      <c r="D39" s="64"/>
      <c r="E39" s="64"/>
      <c r="F39" s="64"/>
      <c r="G39" s="64"/>
      <c r="H39" s="64"/>
      <c r="I39" s="166"/>
      <c r="J39" s="53"/>
    </row>
    <row r="40" spans="1:10" s="35" customFormat="1" ht="12.75">
      <c r="A40" s="100"/>
      <c r="B40" s="149"/>
      <c r="C40" s="27"/>
      <c r="D40" s="64"/>
      <c r="E40" s="64"/>
      <c r="F40" s="64"/>
      <c r="G40" s="64"/>
      <c r="H40" s="64"/>
      <c r="I40" s="167"/>
      <c r="J40" s="53"/>
    </row>
    <row r="41" spans="1:10" ht="12.75">
      <c r="A41" s="6"/>
      <c r="B41" s="129"/>
      <c r="C41" s="6"/>
      <c r="D41" s="48"/>
      <c r="E41" s="48"/>
      <c r="F41" s="48"/>
      <c r="G41" s="48"/>
      <c r="H41" s="48"/>
      <c r="I41" s="162"/>
      <c r="J41" s="53"/>
    </row>
    <row r="42" spans="1:10" s="28" customFormat="1" ht="15.75" customHeight="1">
      <c r="A42" s="16"/>
      <c r="B42" s="125" t="s">
        <v>177</v>
      </c>
      <c r="C42" s="75"/>
      <c r="D42" s="76"/>
      <c r="E42" s="77"/>
      <c r="F42" s="77"/>
      <c r="G42" s="77"/>
      <c r="H42" s="77"/>
      <c r="I42" s="135"/>
      <c r="J42" s="110"/>
    </row>
    <row r="43" spans="1:10" ht="12.75">
      <c r="A43" s="6"/>
      <c r="B43" s="126" t="s">
        <v>9</v>
      </c>
      <c r="C43" s="79"/>
      <c r="D43" s="80" t="s">
        <v>0</v>
      </c>
      <c r="E43" s="81" t="s">
        <v>1</v>
      </c>
      <c r="F43" s="81" t="s">
        <v>2</v>
      </c>
      <c r="G43" s="81" t="s">
        <v>3</v>
      </c>
      <c r="H43" s="82" t="s">
        <v>151</v>
      </c>
      <c r="I43" s="161" t="s">
        <v>172</v>
      </c>
      <c r="J43" s="53"/>
    </row>
    <row r="44" spans="2:10" ht="12.75">
      <c r="B44" s="150"/>
      <c r="C44" s="93" t="s">
        <v>129</v>
      </c>
      <c r="D44" s="111"/>
      <c r="E44" s="111"/>
      <c r="F44" s="111"/>
      <c r="G44" s="111"/>
      <c r="H44" s="111"/>
      <c r="I44" s="168"/>
      <c r="J44" s="108"/>
    </row>
    <row r="45" spans="1:10" ht="12.75">
      <c r="A45" s="6"/>
      <c r="B45" s="127" t="s">
        <v>10</v>
      </c>
      <c r="C45" s="178">
        <v>50000</v>
      </c>
      <c r="D45" s="192">
        <f>+D107</f>
        <v>808550</v>
      </c>
      <c r="E45" s="192">
        <f>+E107</f>
        <v>1823800</v>
      </c>
      <c r="F45" s="192">
        <f>+F107</f>
        <v>2816010</v>
      </c>
      <c r="G45" s="192">
        <f>+G107</f>
        <v>3879890</v>
      </c>
      <c r="H45" s="192">
        <f>+G45</f>
        <v>3879890</v>
      </c>
      <c r="I45" s="162"/>
      <c r="J45" s="53"/>
    </row>
    <row r="46" spans="1:10" ht="12.75">
      <c r="A46" s="6"/>
      <c r="B46" s="127" t="s">
        <v>72</v>
      </c>
      <c r="C46" s="178">
        <v>40000</v>
      </c>
      <c r="D46" s="178">
        <v>40000</v>
      </c>
      <c r="E46" s="178">
        <v>40000</v>
      </c>
      <c r="F46" s="178">
        <v>40000</v>
      </c>
      <c r="G46" s="178">
        <v>40000</v>
      </c>
      <c r="H46" s="192">
        <f>+G46</f>
        <v>40000</v>
      </c>
      <c r="I46" s="162"/>
      <c r="J46" s="53"/>
    </row>
    <row r="47" spans="1:10" ht="12.75">
      <c r="A47" s="6"/>
      <c r="B47" s="127" t="s">
        <v>73</v>
      </c>
      <c r="C47" s="178">
        <v>20000</v>
      </c>
      <c r="D47" s="178">
        <v>20000</v>
      </c>
      <c r="E47" s="178">
        <v>20000</v>
      </c>
      <c r="F47" s="178">
        <v>20000</v>
      </c>
      <c r="G47" s="178">
        <v>20000</v>
      </c>
      <c r="H47" s="192">
        <f>+G47</f>
        <v>20000</v>
      </c>
      <c r="I47" s="162"/>
      <c r="J47" s="53"/>
    </row>
    <row r="48" spans="2:10" ht="12.75">
      <c r="B48" s="150" t="s">
        <v>120</v>
      </c>
      <c r="C48" s="180">
        <f>SUM(C45:C47)</f>
        <v>110000</v>
      </c>
      <c r="D48" s="192">
        <f>SUM(D45:D47)</f>
        <v>868550</v>
      </c>
      <c r="E48" s="192">
        <f>SUM(E45:E47)</f>
        <v>1883800</v>
      </c>
      <c r="F48" s="192">
        <f>SUM(F45:F47)</f>
        <v>2876010</v>
      </c>
      <c r="G48" s="192">
        <f>SUM(G45:G47)</f>
        <v>3939890</v>
      </c>
      <c r="H48" s="192">
        <f>+G48</f>
        <v>3939890</v>
      </c>
      <c r="I48" s="162"/>
      <c r="J48" s="53"/>
    </row>
    <row r="49" spans="1:10" ht="12.75">
      <c r="A49" s="6"/>
      <c r="B49" s="151"/>
      <c r="C49" s="205"/>
      <c r="D49" s="186"/>
      <c r="E49" s="186"/>
      <c r="F49" s="186"/>
      <c r="G49" s="186"/>
      <c r="H49" s="205"/>
      <c r="I49" s="162"/>
      <c r="J49" s="53"/>
    </row>
    <row r="50" spans="1:10" ht="12.75">
      <c r="A50" s="6"/>
      <c r="B50" s="127" t="s">
        <v>92</v>
      </c>
      <c r="C50" s="193">
        <f>+'Business Unit Expense Analysis'!C132</f>
        <v>645000</v>
      </c>
      <c r="D50" s="192">
        <f>+'Business Unit Expense Analysis'!D132</f>
        <v>652000</v>
      </c>
      <c r="E50" s="192">
        <f>+'Business Unit Expense Analysis'!E132</f>
        <v>661000</v>
      </c>
      <c r="F50" s="192">
        <f>+'Business Unit Expense Analysis'!F132</f>
        <v>673000</v>
      </c>
      <c r="G50" s="192">
        <f>+'Business Unit Expense Analysis'!G132</f>
        <v>685000</v>
      </c>
      <c r="H50" s="192">
        <f>+G50</f>
        <v>685000</v>
      </c>
      <c r="I50" s="162"/>
      <c r="J50" s="53"/>
    </row>
    <row r="51" spans="1:10" ht="12.75">
      <c r="A51" s="6"/>
      <c r="B51" s="127" t="s">
        <v>94</v>
      </c>
      <c r="C51" s="190">
        <v>0</v>
      </c>
      <c r="D51" s="192">
        <f>+'Business Unit Expense Analysis'!D75</f>
        <v>32600</v>
      </c>
      <c r="E51" s="192">
        <f>+'Business Unit Expense Analysis'!E75+D51</f>
        <v>65650</v>
      </c>
      <c r="F51" s="192">
        <f>+'Business Unit Expense Analysis'!F75+E51</f>
        <v>99300</v>
      </c>
      <c r="G51" s="192">
        <f>+'Business Unit Expense Analysis'!G75+F51</f>
        <v>133550</v>
      </c>
      <c r="H51" s="192">
        <f>+G51</f>
        <v>133550</v>
      </c>
      <c r="I51" s="162"/>
      <c r="J51" s="53"/>
    </row>
    <row r="52" spans="1:10" ht="12.75">
      <c r="A52" s="6"/>
      <c r="B52" s="127" t="s">
        <v>23</v>
      </c>
      <c r="C52" s="190">
        <v>640000</v>
      </c>
      <c r="D52" s="190">
        <v>640000</v>
      </c>
      <c r="E52" s="190">
        <v>640000</v>
      </c>
      <c r="F52" s="190">
        <v>640000</v>
      </c>
      <c r="G52" s="190">
        <v>640000</v>
      </c>
      <c r="H52" s="192">
        <f>+G52</f>
        <v>640000</v>
      </c>
      <c r="I52" s="162"/>
      <c r="J52" s="53"/>
    </row>
    <row r="53" spans="2:10" ht="12.75">
      <c r="B53" s="153" t="s">
        <v>74</v>
      </c>
      <c r="C53" s="193">
        <f aca="true" t="shared" si="0" ref="C53:H53">+C50-C51+C52</f>
        <v>1285000</v>
      </c>
      <c r="D53" s="193">
        <f t="shared" si="0"/>
        <v>1259400</v>
      </c>
      <c r="E53" s="193">
        <f t="shared" si="0"/>
        <v>1235350</v>
      </c>
      <c r="F53" s="193">
        <f t="shared" si="0"/>
        <v>1213700</v>
      </c>
      <c r="G53" s="193">
        <f t="shared" si="0"/>
        <v>1191450</v>
      </c>
      <c r="H53" s="193">
        <f t="shared" si="0"/>
        <v>1191450</v>
      </c>
      <c r="I53" s="162"/>
      <c r="J53" s="53"/>
    </row>
    <row r="54" spans="1:10" ht="12.75">
      <c r="A54" s="6"/>
      <c r="B54" s="151"/>
      <c r="C54" s="205"/>
      <c r="D54" s="186"/>
      <c r="E54" s="186"/>
      <c r="F54" s="186"/>
      <c r="G54" s="186"/>
      <c r="H54" s="205"/>
      <c r="I54" s="162"/>
      <c r="J54" s="53"/>
    </row>
    <row r="55" spans="1:10" ht="12.75">
      <c r="A55" s="6"/>
      <c r="B55" s="151" t="s">
        <v>154</v>
      </c>
      <c r="C55" s="178">
        <v>100000</v>
      </c>
      <c r="D55" s="178">
        <v>100000</v>
      </c>
      <c r="E55" s="178">
        <v>100000</v>
      </c>
      <c r="F55" s="178">
        <v>100000</v>
      </c>
      <c r="G55" s="178">
        <v>100000</v>
      </c>
      <c r="H55" s="180">
        <f>+G55</f>
        <v>100000</v>
      </c>
      <c r="I55" s="162"/>
      <c r="J55" s="53"/>
    </row>
    <row r="56" spans="1:10" ht="12.75">
      <c r="A56" s="6"/>
      <c r="B56" s="151"/>
      <c r="C56" s="69"/>
      <c r="D56" s="69"/>
      <c r="E56" s="69"/>
      <c r="F56" s="69"/>
      <c r="G56" s="69"/>
      <c r="H56" s="71"/>
      <c r="I56" s="162"/>
      <c r="J56" s="53"/>
    </row>
    <row r="57" spans="2:10" s="35" customFormat="1" ht="12.75">
      <c r="B57" s="128" t="s">
        <v>121</v>
      </c>
      <c r="C57" s="198">
        <f aca="true" t="shared" si="1" ref="C57:H57">+C48+C53+C55</f>
        <v>1495000</v>
      </c>
      <c r="D57" s="198">
        <f t="shared" si="1"/>
        <v>2227950</v>
      </c>
      <c r="E57" s="198">
        <f t="shared" si="1"/>
        <v>3219150</v>
      </c>
      <c r="F57" s="198">
        <f t="shared" si="1"/>
        <v>4189710</v>
      </c>
      <c r="G57" s="198">
        <f t="shared" si="1"/>
        <v>5231340</v>
      </c>
      <c r="H57" s="198">
        <f t="shared" si="1"/>
        <v>5231340</v>
      </c>
      <c r="I57" s="162"/>
      <c r="J57" s="53"/>
    </row>
    <row r="58" spans="1:10" ht="12.75">
      <c r="A58" s="6"/>
      <c r="B58" s="129"/>
      <c r="C58" s="69"/>
      <c r="D58" s="69"/>
      <c r="E58" s="69"/>
      <c r="F58" s="69"/>
      <c r="G58" s="69"/>
      <c r="H58" s="69"/>
      <c r="I58" s="162"/>
      <c r="J58" s="53"/>
    </row>
    <row r="59" spans="2:10" ht="12.75">
      <c r="B59" s="126" t="s">
        <v>153</v>
      </c>
      <c r="C59" s="79"/>
      <c r="D59" s="113"/>
      <c r="E59" s="113"/>
      <c r="F59" s="113"/>
      <c r="G59" s="113"/>
      <c r="H59" s="114"/>
      <c r="I59" s="169" t="s">
        <v>172</v>
      </c>
      <c r="J59" s="108"/>
    </row>
    <row r="60" spans="1:10" ht="12.75">
      <c r="A60" s="6"/>
      <c r="B60" s="127" t="s">
        <v>75</v>
      </c>
      <c r="C60" s="206">
        <v>20000</v>
      </c>
      <c r="D60" s="206">
        <v>20000</v>
      </c>
      <c r="E60" s="206">
        <v>20000</v>
      </c>
      <c r="F60" s="206">
        <v>20000</v>
      </c>
      <c r="G60" s="206">
        <v>20000</v>
      </c>
      <c r="H60" s="207">
        <f>+G60</f>
        <v>20000</v>
      </c>
      <c r="I60" s="162"/>
      <c r="J60" s="53"/>
    </row>
    <row r="61" spans="1:10" ht="12.75">
      <c r="A61" s="6"/>
      <c r="B61" s="127" t="s">
        <v>76</v>
      </c>
      <c r="C61" s="213">
        <v>10000</v>
      </c>
      <c r="D61" s="213">
        <v>10000</v>
      </c>
      <c r="E61" s="213">
        <v>10000</v>
      </c>
      <c r="F61" s="213">
        <v>10000</v>
      </c>
      <c r="G61" s="213">
        <v>10000</v>
      </c>
      <c r="H61" s="214">
        <f>+G61</f>
        <v>10000</v>
      </c>
      <c r="I61" s="162"/>
      <c r="J61" s="53"/>
    </row>
    <row r="62" spans="1:10" ht="12.75">
      <c r="A62" s="6"/>
      <c r="B62" s="127" t="s">
        <v>77</v>
      </c>
      <c r="C62" s="213">
        <v>10000</v>
      </c>
      <c r="D62" s="213">
        <v>10000</v>
      </c>
      <c r="E62" s="213">
        <v>10000</v>
      </c>
      <c r="F62" s="213">
        <v>10000</v>
      </c>
      <c r="G62" s="213">
        <v>10000</v>
      </c>
      <c r="H62" s="214">
        <f>+G62</f>
        <v>10000</v>
      </c>
      <c r="I62" s="162"/>
      <c r="J62" s="53"/>
    </row>
    <row r="63" spans="2:10" s="35" customFormat="1" ht="12.75">
      <c r="B63" s="131" t="s">
        <v>78</v>
      </c>
      <c r="C63" s="208">
        <f>SUM(C60:C62)</f>
        <v>40000</v>
      </c>
      <c r="D63" s="207">
        <f>SUM(D60:D62)</f>
        <v>40000</v>
      </c>
      <c r="E63" s="207">
        <f>SUM(E60:E62)</f>
        <v>40000</v>
      </c>
      <c r="F63" s="207">
        <f>SUM(F60:F62)</f>
        <v>40000</v>
      </c>
      <c r="G63" s="207">
        <f>SUM(G60:G62)</f>
        <v>40000</v>
      </c>
      <c r="H63" s="207">
        <f>+G63</f>
        <v>40000</v>
      </c>
      <c r="I63" s="162"/>
      <c r="J63" s="53"/>
    </row>
    <row r="64" spans="1:10" ht="12.75">
      <c r="A64" s="6"/>
      <c r="B64" s="129"/>
      <c r="C64" s="209"/>
      <c r="D64" s="209"/>
      <c r="E64" s="209"/>
      <c r="F64" s="209"/>
      <c r="G64" s="209"/>
      <c r="H64" s="209"/>
      <c r="I64" s="162"/>
      <c r="J64" s="53"/>
    </row>
    <row r="65" spans="1:10" ht="12.75">
      <c r="A65" s="6"/>
      <c r="B65" s="127" t="s">
        <v>179</v>
      </c>
      <c r="C65" s="206">
        <v>150000</v>
      </c>
      <c r="D65" s="210">
        <v>145000</v>
      </c>
      <c r="E65" s="210">
        <v>140000</v>
      </c>
      <c r="F65" s="210">
        <v>135000</v>
      </c>
      <c r="G65" s="210">
        <v>130000</v>
      </c>
      <c r="H65" s="207">
        <f>+G65</f>
        <v>130000</v>
      </c>
      <c r="I65" s="162"/>
      <c r="J65" s="53"/>
    </row>
    <row r="66" spans="1:10" ht="12.75">
      <c r="A66" s="6"/>
      <c r="B66" s="127" t="s">
        <v>79</v>
      </c>
      <c r="C66" s="213">
        <v>0</v>
      </c>
      <c r="D66" s="215">
        <v>0</v>
      </c>
      <c r="E66" s="215">
        <v>0</v>
      </c>
      <c r="F66" s="215">
        <v>0</v>
      </c>
      <c r="G66" s="215">
        <v>0</v>
      </c>
      <c r="H66" s="214">
        <f>+G66</f>
        <v>0</v>
      </c>
      <c r="I66" s="162"/>
      <c r="J66" s="53"/>
    </row>
    <row r="67" spans="1:10" ht="12.75">
      <c r="A67" s="6"/>
      <c r="B67" s="127" t="s">
        <v>80</v>
      </c>
      <c r="C67" s="213">
        <v>5000</v>
      </c>
      <c r="D67" s="215">
        <v>5000</v>
      </c>
      <c r="E67" s="215">
        <v>5000</v>
      </c>
      <c r="F67" s="215">
        <v>5000</v>
      </c>
      <c r="G67" s="215">
        <v>5000</v>
      </c>
      <c r="H67" s="214">
        <f>+G67</f>
        <v>5000</v>
      </c>
      <c r="I67" s="162"/>
      <c r="J67" s="53"/>
    </row>
    <row r="68" spans="2:10" ht="12.75">
      <c r="B68" s="131" t="s">
        <v>81</v>
      </c>
      <c r="C68" s="208">
        <f>SUM(C65:C67)</f>
        <v>155000</v>
      </c>
      <c r="D68" s="207">
        <f>SUM(D65:D67)</f>
        <v>150000</v>
      </c>
      <c r="E68" s="207">
        <f>SUM(E65:E67)</f>
        <v>145000</v>
      </c>
      <c r="F68" s="207">
        <f>SUM(F65:F67)</f>
        <v>140000</v>
      </c>
      <c r="G68" s="207">
        <f>SUM(G65:G67)</f>
        <v>135000</v>
      </c>
      <c r="H68" s="207">
        <f>+G68</f>
        <v>135000</v>
      </c>
      <c r="I68" s="162"/>
      <c r="J68" s="53"/>
    </row>
    <row r="69" spans="1:10" ht="12.75">
      <c r="A69" s="6"/>
      <c r="B69" s="129"/>
      <c r="C69" s="209"/>
      <c r="D69" s="209"/>
      <c r="E69" s="209"/>
      <c r="F69" s="209"/>
      <c r="G69" s="209"/>
      <c r="H69" s="209"/>
      <c r="I69" s="162"/>
      <c r="J69" s="53"/>
    </row>
    <row r="70" spans="2:10" ht="12.75">
      <c r="B70" s="150" t="s">
        <v>90</v>
      </c>
      <c r="C70" s="211">
        <f>+C63+C68</f>
        <v>195000</v>
      </c>
      <c r="D70" s="211">
        <f>D68+D63</f>
        <v>190000</v>
      </c>
      <c r="E70" s="211">
        <f>E68+E63</f>
        <v>185000</v>
      </c>
      <c r="F70" s="211">
        <f>F68+F63</f>
        <v>180000</v>
      </c>
      <c r="G70" s="211">
        <f>G68+G63</f>
        <v>175000</v>
      </c>
      <c r="H70" s="211">
        <f>+G70</f>
        <v>175000</v>
      </c>
      <c r="I70" s="162"/>
      <c r="J70" s="53"/>
    </row>
    <row r="71" spans="1:10" ht="12.75">
      <c r="A71" s="6"/>
      <c r="B71" s="129"/>
      <c r="C71" s="209"/>
      <c r="D71" s="209"/>
      <c r="E71" s="209"/>
      <c r="F71" s="209"/>
      <c r="G71" s="209"/>
      <c r="H71" s="212"/>
      <c r="I71" s="162"/>
      <c r="J71" s="53"/>
    </row>
    <row r="72" spans="1:10" ht="12.75">
      <c r="A72" s="6"/>
      <c r="B72" s="127" t="s">
        <v>96</v>
      </c>
      <c r="C72" s="194">
        <v>1000000</v>
      </c>
      <c r="D72" s="194">
        <v>1000000</v>
      </c>
      <c r="E72" s="194">
        <v>1000000</v>
      </c>
      <c r="F72" s="194">
        <v>1000000</v>
      </c>
      <c r="G72" s="194">
        <v>1000000</v>
      </c>
      <c r="H72" s="196">
        <f>+G72</f>
        <v>1000000</v>
      </c>
      <c r="I72" s="162"/>
      <c r="J72" s="53"/>
    </row>
    <row r="73" spans="1:10" ht="12.75">
      <c r="A73" s="6"/>
      <c r="B73" s="127" t="s">
        <v>97</v>
      </c>
      <c r="C73" s="190">
        <v>300000</v>
      </c>
      <c r="D73" s="190">
        <v>300000</v>
      </c>
      <c r="E73" s="190">
        <v>300000</v>
      </c>
      <c r="F73" s="190">
        <v>300000</v>
      </c>
      <c r="G73" s="190">
        <v>300000</v>
      </c>
      <c r="H73" s="192">
        <f>+G73</f>
        <v>300000</v>
      </c>
      <c r="I73" s="162"/>
      <c r="J73" s="53"/>
    </row>
    <row r="74" spans="1:10" ht="12.75">
      <c r="A74" s="6"/>
      <c r="B74" s="127" t="s">
        <v>95</v>
      </c>
      <c r="C74" s="190">
        <v>0</v>
      </c>
      <c r="D74" s="192">
        <f>+D38</f>
        <v>737950</v>
      </c>
      <c r="E74" s="192">
        <f>+E38+D74</f>
        <v>1734150</v>
      </c>
      <c r="F74" s="192">
        <f>+F38+E74</f>
        <v>2709710</v>
      </c>
      <c r="G74" s="192">
        <f>+G38+F74</f>
        <v>3756340</v>
      </c>
      <c r="H74" s="192">
        <f>+G74</f>
        <v>3756340</v>
      </c>
      <c r="I74" s="162"/>
      <c r="J74" s="53"/>
    </row>
    <row r="75" spans="1:10" s="35" customFormat="1" ht="12.75">
      <c r="A75" s="6"/>
      <c r="B75" s="131" t="s">
        <v>152</v>
      </c>
      <c r="C75" s="197">
        <f>SUM(C72:C74)</f>
        <v>1300000</v>
      </c>
      <c r="D75" s="196">
        <f>SUM(D72:D74)</f>
        <v>2037950</v>
      </c>
      <c r="E75" s="196">
        <f>SUM(E72:E74)</f>
        <v>3034150</v>
      </c>
      <c r="F75" s="196">
        <f>SUM(F72:F74)</f>
        <v>4009710</v>
      </c>
      <c r="G75" s="196">
        <f>SUM(G72:G74)</f>
        <v>5056340</v>
      </c>
      <c r="H75" s="196">
        <f>+G75</f>
        <v>5056340</v>
      </c>
      <c r="I75" s="162"/>
      <c r="J75" s="53"/>
    </row>
    <row r="76" spans="1:10" ht="12.75">
      <c r="A76" s="6"/>
      <c r="B76" s="129"/>
      <c r="C76" s="186"/>
      <c r="D76" s="186"/>
      <c r="E76" s="186"/>
      <c r="F76" s="186"/>
      <c r="G76" s="186"/>
      <c r="H76" s="186"/>
      <c r="I76" s="162"/>
      <c r="J76" s="53"/>
    </row>
    <row r="77" spans="2:10" s="35" customFormat="1" ht="12.75">
      <c r="B77" s="128" t="s">
        <v>122</v>
      </c>
      <c r="C77" s="216">
        <f>+C75+C70</f>
        <v>1495000</v>
      </c>
      <c r="D77" s="216">
        <f>D75+D70</f>
        <v>2227950</v>
      </c>
      <c r="E77" s="216">
        <f>E75+E70</f>
        <v>3219150</v>
      </c>
      <c r="F77" s="216">
        <f>F75+F70</f>
        <v>4189710</v>
      </c>
      <c r="G77" s="216">
        <f>G75+G70</f>
        <v>5231340</v>
      </c>
      <c r="H77" s="216">
        <f>+G77</f>
        <v>5231340</v>
      </c>
      <c r="I77" s="162"/>
      <c r="J77" s="53"/>
    </row>
    <row r="78" spans="1:10" ht="12.75">
      <c r="A78" s="6"/>
      <c r="B78" s="129"/>
      <c r="C78" s="6"/>
      <c r="D78" s="48"/>
      <c r="E78" s="48"/>
      <c r="F78" s="48"/>
      <c r="G78" s="48"/>
      <c r="H78" s="48"/>
      <c r="I78" s="162"/>
      <c r="J78" s="53"/>
    </row>
    <row r="79" spans="1:10" s="35" customFormat="1" ht="12.75">
      <c r="A79" s="53"/>
      <c r="B79" s="145"/>
      <c r="C79" s="5"/>
      <c r="D79" s="25"/>
      <c r="E79" s="25"/>
      <c r="F79" s="25"/>
      <c r="G79" s="25"/>
      <c r="H79" s="25"/>
      <c r="I79" s="165"/>
      <c r="J79" s="53"/>
    </row>
    <row r="80" spans="1:10" ht="12.75">
      <c r="A80" s="6"/>
      <c r="B80" s="129"/>
      <c r="C80" s="6"/>
      <c r="D80" s="25"/>
      <c r="E80" s="25"/>
      <c r="F80" s="25"/>
      <c r="G80" s="25"/>
      <c r="H80" s="25"/>
      <c r="I80" s="162"/>
      <c r="J80" s="53"/>
    </row>
    <row r="81" spans="2:10" ht="14.25">
      <c r="B81" s="125" t="s">
        <v>178</v>
      </c>
      <c r="C81" s="75"/>
      <c r="D81" s="76"/>
      <c r="E81" s="77"/>
      <c r="F81" s="77"/>
      <c r="G81" s="77"/>
      <c r="H81" s="119"/>
      <c r="I81" s="170"/>
      <c r="J81" s="53"/>
    </row>
    <row r="82" spans="1:10" ht="12.75">
      <c r="A82" s="53"/>
      <c r="B82" s="126" t="s">
        <v>123</v>
      </c>
      <c r="C82" s="79"/>
      <c r="D82" s="80" t="str">
        <f>+D43</f>
        <v>Q1</v>
      </c>
      <c r="E82" s="81" t="str">
        <f>+E43</f>
        <v>Q2</v>
      </c>
      <c r="F82" s="81" t="str">
        <f>+F43</f>
        <v>Q3</v>
      </c>
      <c r="G82" s="120" t="str">
        <f>+G43</f>
        <v>Q4</v>
      </c>
      <c r="H82" s="176" t="s">
        <v>89</v>
      </c>
      <c r="I82" s="171"/>
      <c r="J82" s="53"/>
    </row>
    <row r="83" spans="1:10" ht="12.75">
      <c r="A83" s="5"/>
      <c r="B83" s="146" t="s">
        <v>155</v>
      </c>
      <c r="C83" s="5"/>
      <c r="D83" s="184">
        <f>D29-D36</f>
        <v>732950</v>
      </c>
      <c r="E83" s="184">
        <f>E29-E36</f>
        <v>970200</v>
      </c>
      <c r="F83" s="184">
        <f>F29-F36</f>
        <v>950560</v>
      </c>
      <c r="G83" s="184">
        <f>G29-G36</f>
        <v>1006630</v>
      </c>
      <c r="H83" s="177"/>
      <c r="I83" s="172"/>
      <c r="J83" s="53"/>
    </row>
    <row r="84" spans="1:10" ht="12.75">
      <c r="A84" s="5"/>
      <c r="B84" s="154" t="s">
        <v>93</v>
      </c>
      <c r="C84" s="5"/>
      <c r="D84" s="180">
        <f>'Business Unit Expense Analysis'!D75</f>
        <v>32600</v>
      </c>
      <c r="E84" s="180">
        <f>'Business Unit Expense Analysis'!E75</f>
        <v>33050</v>
      </c>
      <c r="F84" s="180">
        <f>'Business Unit Expense Analysis'!F75</f>
        <v>33650</v>
      </c>
      <c r="G84" s="180">
        <f>'Business Unit Expense Analysis'!G75</f>
        <v>34250</v>
      </c>
      <c r="H84" s="49"/>
      <c r="I84" s="172"/>
      <c r="J84" s="53"/>
    </row>
    <row r="85" spans="1:10" ht="12.75">
      <c r="A85" s="5"/>
      <c r="B85" s="155"/>
      <c r="C85" s="5"/>
      <c r="D85" s="186"/>
      <c r="E85" s="186"/>
      <c r="F85" s="186"/>
      <c r="G85" s="186"/>
      <c r="H85" s="25"/>
      <c r="I85" s="172"/>
      <c r="J85" s="53"/>
    </row>
    <row r="86" spans="2:10" ht="12.75">
      <c r="B86" s="156" t="s">
        <v>82</v>
      </c>
      <c r="C86" s="5"/>
      <c r="D86" s="186"/>
      <c r="E86" s="186"/>
      <c r="F86" s="186"/>
      <c r="G86" s="186"/>
      <c r="H86" s="54"/>
      <c r="I86" s="172"/>
      <c r="J86" s="53"/>
    </row>
    <row r="87" spans="1:10" ht="12.75">
      <c r="A87" s="5"/>
      <c r="B87" s="152" t="s">
        <v>99</v>
      </c>
      <c r="C87" s="5"/>
      <c r="D87" s="180">
        <f>+C46+C47-D46-D47</f>
        <v>0</v>
      </c>
      <c r="E87" s="180">
        <f>+D46+D47-E46-E47</f>
        <v>0</v>
      </c>
      <c r="F87" s="180">
        <f>+E46+E47-F46-F47</f>
        <v>0</v>
      </c>
      <c r="G87" s="180">
        <f>+F46+F47-G46-G47</f>
        <v>0</v>
      </c>
      <c r="H87" s="49"/>
      <c r="I87" s="172"/>
      <c r="J87" s="53"/>
    </row>
    <row r="88" spans="1:10" ht="12.75">
      <c r="A88" s="5"/>
      <c r="B88" s="154" t="s">
        <v>98</v>
      </c>
      <c r="C88" s="5"/>
      <c r="D88" s="180">
        <f>+D60+D61+D62-C60-C61-C62</f>
        <v>0</v>
      </c>
      <c r="E88" s="180">
        <f>+E60+E61+E62-D60-D61-D62</f>
        <v>0</v>
      </c>
      <c r="F88" s="180">
        <f>+F60+F61+F62-E60-E61-E62</f>
        <v>0</v>
      </c>
      <c r="G88" s="180">
        <f>+G60+G61+G62-F60-F61-F62</f>
        <v>0</v>
      </c>
      <c r="H88" s="49"/>
      <c r="I88" s="172"/>
      <c r="J88" s="53"/>
    </row>
    <row r="89" spans="1:10" ht="12.75">
      <c r="A89" s="5"/>
      <c r="B89" s="145"/>
      <c r="C89" s="5"/>
      <c r="D89" s="186"/>
      <c r="E89" s="186"/>
      <c r="F89" s="186"/>
      <c r="G89" s="186"/>
      <c r="H89" s="25"/>
      <c r="I89" s="172"/>
      <c r="J89" s="53"/>
    </row>
    <row r="90" spans="2:10" ht="12.75">
      <c r="B90" s="156" t="s">
        <v>83</v>
      </c>
      <c r="C90" s="5"/>
      <c r="D90" s="186"/>
      <c r="E90" s="186"/>
      <c r="F90" s="186"/>
      <c r="G90" s="186"/>
      <c r="H90" s="25"/>
      <c r="I90" s="172"/>
      <c r="J90" s="53"/>
    </row>
    <row r="91" spans="1:10" ht="12.75">
      <c r="A91" s="9"/>
      <c r="B91" s="154" t="s">
        <v>67</v>
      </c>
      <c r="C91" s="5"/>
      <c r="D91" s="178">
        <f aca="true" t="shared" si="2" ref="D91:G92">D31</f>
        <v>0</v>
      </c>
      <c r="E91" s="178">
        <f t="shared" si="2"/>
        <v>21000</v>
      </c>
      <c r="F91" s="178">
        <f t="shared" si="2"/>
        <v>20000</v>
      </c>
      <c r="G91" s="178">
        <f t="shared" si="2"/>
        <v>35000</v>
      </c>
      <c r="H91" s="49"/>
      <c r="I91" s="172"/>
      <c r="J91" s="53"/>
    </row>
    <row r="92" spans="1:10" ht="12.75">
      <c r="A92" s="5"/>
      <c r="B92" s="154" t="s">
        <v>15</v>
      </c>
      <c r="C92" s="5"/>
      <c r="D92" s="178">
        <f t="shared" si="2"/>
        <v>5000</v>
      </c>
      <c r="E92" s="178">
        <f t="shared" si="2"/>
        <v>5000</v>
      </c>
      <c r="F92" s="178">
        <f t="shared" si="2"/>
        <v>5000</v>
      </c>
      <c r="G92" s="178">
        <f t="shared" si="2"/>
        <v>5000</v>
      </c>
      <c r="H92" s="49"/>
      <c r="I92" s="172"/>
      <c r="J92" s="53"/>
    </row>
    <row r="93" spans="2:10" ht="12.75">
      <c r="B93" s="147" t="s">
        <v>124</v>
      </c>
      <c r="C93" s="115"/>
      <c r="D93" s="184">
        <f>SUM(D83:D92)</f>
        <v>770550</v>
      </c>
      <c r="E93" s="184">
        <f>SUM(E83:E92)</f>
        <v>1029250</v>
      </c>
      <c r="F93" s="184">
        <f>SUM(F83:F92)</f>
        <v>1009210</v>
      </c>
      <c r="G93" s="184">
        <f>SUM(G83:G92)</f>
        <v>1080880</v>
      </c>
      <c r="H93" s="55"/>
      <c r="I93" s="172"/>
      <c r="J93" s="53"/>
    </row>
    <row r="94" spans="1:10" ht="12.75">
      <c r="A94" s="5"/>
      <c r="B94" s="157"/>
      <c r="C94" s="5"/>
      <c r="D94" s="217"/>
      <c r="E94" s="217"/>
      <c r="F94" s="217"/>
      <c r="G94" s="217"/>
      <c r="H94" s="25"/>
      <c r="I94" s="172"/>
      <c r="J94" s="53"/>
    </row>
    <row r="95" spans="2:10" ht="12.75">
      <c r="B95" s="158" t="s">
        <v>125</v>
      </c>
      <c r="C95" s="116"/>
      <c r="D95" s="218"/>
      <c r="E95" s="218"/>
      <c r="F95" s="218"/>
      <c r="G95" s="218"/>
      <c r="H95" s="118"/>
      <c r="I95" s="172"/>
      <c r="J95" s="108"/>
    </row>
    <row r="96" spans="1:10" ht="12.75">
      <c r="A96" s="5"/>
      <c r="B96" s="146" t="s">
        <v>84</v>
      </c>
      <c r="C96" s="5"/>
      <c r="D96" s="178">
        <f>D72-C72</f>
        <v>0</v>
      </c>
      <c r="E96" s="178">
        <f>E72-D72</f>
        <v>0</v>
      </c>
      <c r="F96" s="178">
        <f>F72-E72</f>
        <v>0</v>
      </c>
      <c r="G96" s="178">
        <f>G72-F72</f>
        <v>0</v>
      </c>
      <c r="H96" s="49"/>
      <c r="I96" s="172"/>
      <c r="J96" s="53"/>
    </row>
    <row r="97" spans="1:10" ht="12.75">
      <c r="A97" s="5"/>
      <c r="B97" s="146" t="s">
        <v>85</v>
      </c>
      <c r="C97" s="5"/>
      <c r="D97" s="180">
        <f>-C65-C66-C67+D65+D66+D67</f>
        <v>-5000</v>
      </c>
      <c r="E97" s="180">
        <f>-D65-D66-D67+E65+E66+E67</f>
        <v>-5000</v>
      </c>
      <c r="F97" s="180">
        <f>-E65-E66-E67+F65+F66+F67</f>
        <v>-5000</v>
      </c>
      <c r="G97" s="180">
        <f>-F65-F66-F67+G65+G66+G67</f>
        <v>-5000</v>
      </c>
      <c r="H97" s="49"/>
      <c r="I97" s="165"/>
      <c r="J97" s="53"/>
    </row>
    <row r="98" spans="1:10" ht="12.75">
      <c r="A98" s="5"/>
      <c r="B98" s="146" t="s">
        <v>86</v>
      </c>
      <c r="C98" s="5"/>
      <c r="D98" s="180">
        <f>-'Business Unit Expense Analysis'!D130</f>
        <v>-7000</v>
      </c>
      <c r="E98" s="180">
        <f>-'Business Unit Expense Analysis'!E130</f>
        <v>-9000</v>
      </c>
      <c r="F98" s="180">
        <f>-'Business Unit Expense Analysis'!F130</f>
        <v>-12000</v>
      </c>
      <c r="G98" s="180">
        <f>-'Business Unit Expense Analysis'!G130</f>
        <v>-12000</v>
      </c>
      <c r="H98" s="56"/>
      <c r="I98" s="165"/>
      <c r="J98" s="53"/>
    </row>
    <row r="99" spans="1:10" ht="12.75">
      <c r="A99" s="5"/>
      <c r="B99" s="146" t="s">
        <v>87</v>
      </c>
      <c r="C99" s="5"/>
      <c r="D99" s="178">
        <v>0</v>
      </c>
      <c r="E99" s="178">
        <v>0</v>
      </c>
      <c r="F99" s="178">
        <v>0</v>
      </c>
      <c r="G99" s="178">
        <v>0</v>
      </c>
      <c r="H99" s="49"/>
      <c r="I99" s="165"/>
      <c r="J99" s="53"/>
    </row>
    <row r="100" spans="2:10" ht="12.75">
      <c r="B100" s="148" t="s">
        <v>126</v>
      </c>
      <c r="C100" s="115"/>
      <c r="D100" s="184">
        <f>SUM(D96:D99)</f>
        <v>-12000</v>
      </c>
      <c r="E100" s="184">
        <f>SUM(E96:E99)</f>
        <v>-14000</v>
      </c>
      <c r="F100" s="184">
        <f>SUM(F96:F99)</f>
        <v>-17000</v>
      </c>
      <c r="G100" s="184">
        <f>SUM(G96:G99)</f>
        <v>-17000</v>
      </c>
      <c r="H100" s="56"/>
      <c r="I100" s="165"/>
      <c r="J100" s="53"/>
    </row>
    <row r="101" spans="1:10" ht="12.75">
      <c r="A101" s="5"/>
      <c r="B101" s="145"/>
      <c r="C101" s="5"/>
      <c r="D101" s="186"/>
      <c r="E101" s="186"/>
      <c r="F101" s="186"/>
      <c r="G101" s="186"/>
      <c r="H101" s="25"/>
      <c r="I101" s="165"/>
      <c r="J101" s="53"/>
    </row>
    <row r="102" spans="2:10" ht="12.75">
      <c r="B102" s="159" t="s">
        <v>127</v>
      </c>
      <c r="C102" s="5"/>
      <c r="D102" s="180">
        <f>D93+D100</f>
        <v>758550</v>
      </c>
      <c r="E102" s="180">
        <f>E93+E100</f>
        <v>1015250</v>
      </c>
      <c r="F102" s="180">
        <f>F93+F100</f>
        <v>992210</v>
      </c>
      <c r="G102" s="180">
        <f>G93+G100</f>
        <v>1063880</v>
      </c>
      <c r="H102" s="16"/>
      <c r="I102" s="165"/>
      <c r="J102" s="53"/>
    </row>
    <row r="103" spans="1:10" ht="12.75">
      <c r="A103" s="5"/>
      <c r="B103" s="145"/>
      <c r="C103" s="5"/>
      <c r="D103" s="205"/>
      <c r="E103" s="205"/>
      <c r="F103" s="205"/>
      <c r="G103" s="205"/>
      <c r="H103" s="16"/>
      <c r="I103" s="165"/>
      <c r="J103" s="53"/>
    </row>
    <row r="104" spans="2:10" ht="12.75">
      <c r="B104" s="159" t="s">
        <v>128</v>
      </c>
      <c r="C104" s="5"/>
      <c r="D104" s="180">
        <f>D102+0</f>
        <v>758550</v>
      </c>
      <c r="E104" s="180">
        <f>E102+D104</f>
        <v>1773800</v>
      </c>
      <c r="F104" s="180">
        <f>F102+E104</f>
        <v>2766010</v>
      </c>
      <c r="G104" s="180">
        <f>G102+F104</f>
        <v>3829890</v>
      </c>
      <c r="H104" s="16"/>
      <c r="I104" s="165"/>
      <c r="J104" s="53"/>
    </row>
    <row r="105" spans="1:10" ht="12.75">
      <c r="A105" s="5"/>
      <c r="B105" s="145"/>
      <c r="C105" s="5"/>
      <c r="D105" s="205"/>
      <c r="E105" s="205"/>
      <c r="F105" s="205"/>
      <c r="G105" s="205"/>
      <c r="H105" s="16"/>
      <c r="I105" s="165"/>
      <c r="J105" s="53"/>
    </row>
    <row r="106" spans="2:10" ht="12.75">
      <c r="B106" s="147" t="s">
        <v>129</v>
      </c>
      <c r="C106" s="115"/>
      <c r="D106" s="184">
        <f>+C45</f>
        <v>50000</v>
      </c>
      <c r="E106" s="184">
        <f>D107</f>
        <v>808550</v>
      </c>
      <c r="F106" s="184">
        <f>E107</f>
        <v>1823800</v>
      </c>
      <c r="G106" s="184">
        <f>F107</f>
        <v>2816010</v>
      </c>
      <c r="H106" s="16"/>
      <c r="I106" s="165"/>
      <c r="J106" s="53"/>
    </row>
    <row r="107" spans="2:10" ht="12.75">
      <c r="B107" s="147" t="s">
        <v>130</v>
      </c>
      <c r="C107" s="115"/>
      <c r="D107" s="184">
        <f>D106+D102</f>
        <v>808550</v>
      </c>
      <c r="E107" s="184">
        <f>E106+E102</f>
        <v>1823800</v>
      </c>
      <c r="F107" s="184">
        <f>F106+F102</f>
        <v>2816010</v>
      </c>
      <c r="G107" s="184">
        <f>G106+G102</f>
        <v>3879890</v>
      </c>
      <c r="H107" s="16"/>
      <c r="I107" s="165"/>
      <c r="J107" s="53"/>
    </row>
    <row r="108" spans="1:10" s="35" customFormat="1" ht="12.75">
      <c r="A108" s="5"/>
      <c r="B108" s="145"/>
      <c r="C108" s="5"/>
      <c r="D108" s="25"/>
      <c r="E108" s="25"/>
      <c r="F108" s="25"/>
      <c r="G108" s="25"/>
      <c r="H108" s="25"/>
      <c r="I108" s="165"/>
      <c r="J108" s="53"/>
    </row>
    <row r="109" spans="1:10" ht="12.75">
      <c r="A109" s="5"/>
      <c r="B109" s="145"/>
      <c r="C109" s="5"/>
      <c r="D109" s="25"/>
      <c r="E109" s="25"/>
      <c r="F109" s="25"/>
      <c r="G109" s="25"/>
      <c r="H109" s="25"/>
      <c r="I109" s="165"/>
      <c r="J109" s="53"/>
    </row>
    <row r="110" spans="1:10" ht="12.75">
      <c r="A110" s="5"/>
      <c r="B110" s="145"/>
      <c r="C110" s="5"/>
      <c r="D110" s="25"/>
      <c r="E110" s="25"/>
      <c r="F110" s="25"/>
      <c r="G110" s="25"/>
      <c r="H110" s="25"/>
      <c r="I110" s="165"/>
      <c r="J110" s="53"/>
    </row>
    <row r="111" spans="1:10" ht="12.75">
      <c r="A111" s="53"/>
      <c r="B111" s="160" t="s">
        <v>145</v>
      </c>
      <c r="C111" s="117"/>
      <c r="D111" s="121" t="s">
        <v>0</v>
      </c>
      <c r="E111" s="122" t="s">
        <v>1</v>
      </c>
      <c r="F111" s="122" t="s">
        <v>2</v>
      </c>
      <c r="G111" s="123" t="s">
        <v>3</v>
      </c>
      <c r="H111" s="118"/>
      <c r="I111" s="172"/>
      <c r="J111" s="53"/>
    </row>
    <row r="112" spans="1:10" ht="12.75">
      <c r="A112" s="53"/>
      <c r="B112" s="157" t="s">
        <v>146</v>
      </c>
      <c r="C112" s="53"/>
      <c r="D112" s="193">
        <f>+D15</f>
        <v>4500000</v>
      </c>
      <c r="E112" s="192">
        <f>+E15</f>
        <v>5000000</v>
      </c>
      <c r="F112" s="192">
        <f>+F15</f>
        <v>5200000</v>
      </c>
      <c r="G112" s="219">
        <f>+G15</f>
        <v>5500000</v>
      </c>
      <c r="H112" s="25"/>
      <c r="I112" s="165"/>
      <c r="J112" s="53"/>
    </row>
    <row r="113" spans="1:10" ht="12.75">
      <c r="A113" s="53"/>
      <c r="B113" s="157" t="s">
        <v>147</v>
      </c>
      <c r="C113" s="53"/>
      <c r="D113" s="193">
        <f>+D17</f>
        <v>3500000</v>
      </c>
      <c r="E113" s="192">
        <f>+E17</f>
        <v>3900000</v>
      </c>
      <c r="F113" s="192">
        <f>+F17</f>
        <v>4000000</v>
      </c>
      <c r="G113" s="219">
        <f>+G17</f>
        <v>4200000</v>
      </c>
      <c r="H113" s="25"/>
      <c r="I113" s="165"/>
      <c r="J113" s="53"/>
    </row>
    <row r="114" spans="1:10" ht="12.75">
      <c r="A114" s="53"/>
      <c r="B114" s="157" t="s">
        <v>148</v>
      </c>
      <c r="C114" s="53"/>
      <c r="D114" s="193">
        <f>+D38</f>
        <v>737950</v>
      </c>
      <c r="E114" s="192">
        <f>+E38</f>
        <v>996200</v>
      </c>
      <c r="F114" s="192">
        <f>+F38</f>
        <v>975560</v>
      </c>
      <c r="G114" s="219">
        <f>+G38</f>
        <v>1046630</v>
      </c>
      <c r="H114" s="25"/>
      <c r="I114" s="165"/>
      <c r="J114" s="53"/>
    </row>
    <row r="115" spans="1:10" ht="12.75">
      <c r="A115" s="53"/>
      <c r="B115" s="157" t="s">
        <v>149</v>
      </c>
      <c r="C115" s="53"/>
      <c r="D115" s="193">
        <f>+D102</f>
        <v>758550</v>
      </c>
      <c r="E115" s="192">
        <f>+E102</f>
        <v>1015250</v>
      </c>
      <c r="F115" s="192">
        <f>+F102</f>
        <v>992210</v>
      </c>
      <c r="G115" s="219">
        <f>+G102</f>
        <v>1063880</v>
      </c>
      <c r="H115" s="25"/>
      <c r="I115" s="165"/>
      <c r="J115" s="53"/>
    </row>
    <row r="116" spans="1:10" ht="12.75">
      <c r="A116" s="53"/>
      <c r="B116" s="173" t="s">
        <v>150</v>
      </c>
      <c r="C116" s="138"/>
      <c r="D116" s="220">
        <f>+D57</f>
        <v>2227950</v>
      </c>
      <c r="E116" s="221">
        <f>+E57</f>
        <v>3219150</v>
      </c>
      <c r="F116" s="221">
        <f>+F57</f>
        <v>4189710</v>
      </c>
      <c r="G116" s="222">
        <f>+G57</f>
        <v>5231340</v>
      </c>
      <c r="H116" s="174"/>
      <c r="I116" s="175"/>
      <c r="J116" s="53"/>
    </row>
    <row r="117" spans="1:10" ht="12.75">
      <c r="A117" s="5"/>
      <c r="B117" s="25"/>
      <c r="C117" s="5"/>
      <c r="D117" s="25"/>
      <c r="E117" s="25"/>
      <c r="F117" s="25"/>
      <c r="G117" s="25"/>
      <c r="H117" s="25"/>
      <c r="I117" s="5"/>
      <c r="J117" s="53"/>
    </row>
    <row r="118" spans="1:10" ht="12.75">
      <c r="A118" s="5"/>
      <c r="B118" s="5"/>
      <c r="C118" s="5"/>
      <c r="D118" s="25"/>
      <c r="E118" s="25"/>
      <c r="F118" s="25"/>
      <c r="G118" s="25"/>
      <c r="H118" s="25"/>
      <c r="I118" s="5"/>
      <c r="J118" s="53"/>
    </row>
  </sheetData>
  <printOptions horizontalCentered="1"/>
  <pageMargins left="0.75" right="0.75" top="1" bottom="1" header="0.5" footer="0.5"/>
  <pageSetup fitToHeight="2" horizontalDpi="600" verticalDpi="600" orientation="portrait" scale="60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2005-02-17T21:47:09Z</cp:lastPrinted>
  <dcterms:created xsi:type="dcterms:W3CDTF">1999-03-22T02:46:46Z</dcterms:created>
  <dcterms:modified xsi:type="dcterms:W3CDTF">2005-03-24T18:00:37Z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TC011887351033</vt:lpwstr>
  </property>
</Properties>
</file>