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40" windowWidth="12120" windowHeight="4530" tabRatio="691" firstSheet="1" activeTab="1"/>
  </bookViews>
  <sheets>
    <sheet name="Inputs &amp; Assumptions" sheetId="1" r:id="rId1"/>
    <sheet name="Business Unit Expense Analysis" sheetId="2" r:id="rId2"/>
    <sheet name="Annual Operating Budget" sheetId="3" r:id="rId3"/>
    <sheet name="Quarterly Trend Chart" sheetId="4" r:id="rId4"/>
  </sheets>
  <definedNames>
    <definedName name="_xlnm.Print_Area" localSheetId="2">'Annual Operating Budget'!$A$1:$I$123</definedName>
    <definedName name="_xlnm.Print_Area" localSheetId="1">'Business Unit Expense Analysis'!$A$1:$I$140</definedName>
  </definedNames>
  <calcPr fullCalcOnLoad="1"/>
</workbook>
</file>

<file path=xl/sharedStrings.xml><?xml version="1.0" encoding="utf-8"?>
<sst xmlns="http://schemas.openxmlformats.org/spreadsheetml/2006/main" count="302" uniqueCount="192">
  <si>
    <t>Q1</t>
  </si>
  <si>
    <t>Q2</t>
  </si>
  <si>
    <t>Q3</t>
  </si>
  <si>
    <t>Q4</t>
  </si>
  <si>
    <t>Labor</t>
  </si>
  <si>
    <t>Depreciation</t>
  </si>
  <si>
    <t>Director</t>
  </si>
  <si>
    <t>Depreciation Base</t>
  </si>
  <si>
    <t>Telephone</t>
  </si>
  <si>
    <t>Rent</t>
  </si>
  <si>
    <t>Insurance</t>
  </si>
  <si>
    <t>Net Income</t>
  </si>
  <si>
    <t>Cash</t>
  </si>
  <si>
    <t>Total Liabilities</t>
  </si>
  <si>
    <t>Sources of Funds</t>
  </si>
  <si>
    <t>Uses of Funds</t>
  </si>
  <si>
    <t>Total Uses</t>
  </si>
  <si>
    <t>Net Change in Cash</t>
  </si>
  <si>
    <t>Cumulative Cash</t>
  </si>
  <si>
    <t>Opening Balance</t>
  </si>
  <si>
    <t>Closing Balance</t>
  </si>
  <si>
    <t>Annual Cost</t>
  </si>
  <si>
    <t>TBD</t>
  </si>
  <si>
    <t>Supplies</t>
  </si>
  <si>
    <t>Key Model Inputs</t>
  </si>
  <si>
    <t>Total Capital Equipment</t>
  </si>
  <si>
    <t>Beginning Balance</t>
  </si>
  <si>
    <t>Operations</t>
  </si>
  <si>
    <t>Gross Margin</t>
  </si>
  <si>
    <t>Revenues</t>
  </si>
  <si>
    <t>Operating Profit</t>
  </si>
  <si>
    <t>NOTES</t>
  </si>
  <si>
    <t>Buildings</t>
  </si>
  <si>
    <t>Other</t>
  </si>
  <si>
    <t>Total Other Depreciable Assets</t>
  </si>
  <si>
    <t>Miscellaneous</t>
  </si>
  <si>
    <t>Postage</t>
  </si>
  <si>
    <t>OTHER DEPRECIABLE ASSETS</t>
  </si>
  <si>
    <t>Margin Contribution %</t>
  </si>
  <si>
    <t>Inventory</t>
  </si>
  <si>
    <t>Liabilities and Equity</t>
  </si>
  <si>
    <t>Operations Expenses:</t>
  </si>
  <si>
    <t>Total Operations Expenses</t>
  </si>
  <si>
    <t>Calculation based on labor and input sheet</t>
  </si>
  <si>
    <t>Taken from Operations section</t>
  </si>
  <si>
    <t>Total Operations Labor Expense</t>
  </si>
  <si>
    <t>Total Current Assets</t>
  </si>
  <si>
    <t>&lt;Company Name&gt;</t>
  </si>
  <si>
    <t>General Notes and Assumptions</t>
  </si>
  <si>
    <t>1.  Fringe Rate for Labor</t>
  </si>
  <si>
    <t>2.  Number of Years for Straight-Line 
     Depreciation of Capital Assets</t>
  </si>
  <si>
    <t>3.  Tax Rate</t>
  </si>
  <si>
    <t>&lt;Document key financial planning assumptions here.&gt;</t>
  </si>
  <si>
    <t>Fringe benefits (benefits, training, etc.)</t>
  </si>
  <si>
    <t>General and miscellaneous</t>
  </si>
  <si>
    <t>CAPITAL ASSETS AND EQUIPMENT</t>
  </si>
  <si>
    <t>IT (servers, network hardware, etc.)</t>
  </si>
  <si>
    <t>Sales and Marketing Expenses:</t>
  </si>
  <si>
    <t>Marketing programs</t>
  </si>
  <si>
    <t>Public relations</t>
  </si>
  <si>
    <t>Travel and entertainment</t>
  </si>
  <si>
    <t>Total Sales and Marketing Expenses</t>
  </si>
  <si>
    <t>Total Sales and Marketing Labor Expense</t>
  </si>
  <si>
    <t>General and Administrative Expenses:</t>
  </si>
  <si>
    <t>Other depreciation</t>
  </si>
  <si>
    <t>Professional services</t>
  </si>
  <si>
    <t>Dues and subscriptions</t>
  </si>
  <si>
    <t>Bank charges</t>
  </si>
  <si>
    <t>Recruiting</t>
  </si>
  <si>
    <t>Interest</t>
  </si>
  <si>
    <t>Vice president</t>
  </si>
  <si>
    <t>Operations manager</t>
  </si>
  <si>
    <t>Operations analyst</t>
  </si>
  <si>
    <t>Operations Labor Expense Breakdown by Role:</t>
  </si>
  <si>
    <t>Machinery and equipment</t>
  </si>
  <si>
    <t>Other capital equipment</t>
  </si>
  <si>
    <t>Marketing and product managers</t>
  </si>
  <si>
    <t>Marketing analysts</t>
  </si>
  <si>
    <t>Sales representatives</t>
  </si>
  <si>
    <t>Account managers</t>
  </si>
  <si>
    <t>Customer service</t>
  </si>
  <si>
    <t>Sales and Marketing Labor Expense Breakdown by Role:</t>
  </si>
  <si>
    <t>Total General and Administrative Expenses</t>
  </si>
  <si>
    <t>Chief executive officer</t>
  </si>
  <si>
    <t>Chief financial officer</t>
  </si>
  <si>
    <t>Chief information officer</t>
  </si>
  <si>
    <t>Vice president of human resources</t>
  </si>
  <si>
    <t>Administrative staff</t>
  </si>
  <si>
    <t>Human resources director</t>
  </si>
  <si>
    <t>Human resources staff</t>
  </si>
  <si>
    <t>Information technology director</t>
  </si>
  <si>
    <t>Information technology manager</t>
  </si>
  <si>
    <t>Finance director or controller</t>
  </si>
  <si>
    <t>Finance and accounting</t>
  </si>
  <si>
    <t>General and Administrative Labor Expense Breakdown by Role:</t>
  </si>
  <si>
    <t>Total General and Administrative Labor Expense</t>
  </si>
  <si>
    <t>Sales and marketing</t>
  </si>
  <si>
    <t>General and administrative</t>
  </si>
  <si>
    <t>Other income</t>
  </si>
  <si>
    <t>Total revenues</t>
  </si>
  <si>
    <t>Cost of goods sold</t>
  </si>
  <si>
    <t>Taken from Sales and Marketing section</t>
  </si>
  <si>
    <t>Taken from General and Administrative section</t>
  </si>
  <si>
    <t>Other gains or losses</t>
  </si>
  <si>
    <t>Accounts receivable</t>
  </si>
  <si>
    <t>Other current assets</t>
  </si>
  <si>
    <t>Operations capital assets</t>
  </si>
  <si>
    <t>Other capital assets</t>
  </si>
  <si>
    <t>Net Property, Plant, and Equipment</t>
  </si>
  <si>
    <t>Other assets</t>
  </si>
  <si>
    <t>Accounts payable</t>
  </si>
  <si>
    <t>Accrued liabilities</t>
  </si>
  <si>
    <t>Other current liabilities</t>
  </si>
  <si>
    <t>Long-term debt</t>
  </si>
  <si>
    <t>Notes payable</t>
  </si>
  <si>
    <t>Other long-term liabilities</t>
  </si>
  <si>
    <t>Common stock</t>
  </si>
  <si>
    <t>Retained earnings</t>
  </si>
  <si>
    <t>Net income</t>
  </si>
  <si>
    <t>From operations</t>
  </si>
  <si>
    <t>Plus depreciation</t>
  </si>
  <si>
    <t>Other sources of funds</t>
  </si>
  <si>
    <t>Sale of assets and equipment</t>
  </si>
  <si>
    <t>Repurchase of stock</t>
  </si>
  <si>
    <t>Debt retirement</t>
  </si>
  <si>
    <t>Purchase of equipment and capital assets</t>
  </si>
  <si>
    <t>Other uses</t>
  </si>
  <si>
    <t>Quarterly revenue</t>
  </si>
  <si>
    <t>Quarterly margin</t>
  </si>
  <si>
    <t>Quarterly net income (loss)</t>
  </si>
  <si>
    <t>Quarterly cash flow</t>
  </si>
  <si>
    <t>Quarterly total assets</t>
  </si>
  <si>
    <t>4.  Annual Financial Plan Revenue
     per Employee</t>
  </si>
  <si>
    <t>Information technology analyst</t>
  </si>
  <si>
    <t xml:space="preserve">Annual Total </t>
  </si>
  <si>
    <t>A. Operations and Capital Budgets</t>
  </si>
  <si>
    <t>B. Sales and Marketing</t>
  </si>
  <si>
    <t>C. General and Administrative</t>
  </si>
  <si>
    <t>Pro Forma Annual Balance Sheet</t>
  </si>
  <si>
    <t>Pro Forma Annual Income Statement</t>
  </si>
  <si>
    <t>Total Assets</t>
  </si>
  <si>
    <t>Total Liabilities and Equity</t>
  </si>
  <si>
    <t>Pro Forma Annual Cash Flow Summary</t>
  </si>
  <si>
    <t>&lt;Year&gt;</t>
  </si>
  <si>
    <t>See Operations Labor Expense Breakdown by Role</t>
  </si>
  <si>
    <t>Purchases (Dispositions)</t>
  </si>
  <si>
    <t>Income Statement</t>
  </si>
  <si>
    <t xml:space="preserve">   Expenses</t>
  </si>
  <si>
    <t xml:space="preserve">   Operations</t>
  </si>
  <si>
    <t xml:space="preserve">   Sales and marketing</t>
  </si>
  <si>
    <t xml:space="preserve">   General and administrative</t>
  </si>
  <si>
    <t xml:space="preserve">   Total Expenses</t>
  </si>
  <si>
    <t xml:space="preserve">  Taxes</t>
  </si>
  <si>
    <t>Ending        Balance</t>
  </si>
  <si>
    <t>Accumulated depreciation</t>
  </si>
  <si>
    <t>Changes in balance sheet accounts</t>
  </si>
  <si>
    <t>Sale of stock</t>
  </si>
  <si>
    <t>Sale of other assets</t>
  </si>
  <si>
    <t>Purchase of other assets</t>
  </si>
  <si>
    <t>Other liabilities</t>
  </si>
  <si>
    <t>Taken from financial plan</t>
  </si>
  <si>
    <t>Sales and Marketing Head Count Analysis by Role:</t>
  </si>
  <si>
    <t>Operations Head Count Analysis by Role:</t>
  </si>
  <si>
    <t>Total Operations Head Count</t>
  </si>
  <si>
    <t>Total Sales and Marketing Head Count</t>
  </si>
  <si>
    <t>General and Administrative Head Count Analysis by Role:</t>
  </si>
  <si>
    <t>Total General and Administrative Head Count</t>
  </si>
  <si>
    <t>Annual Operating Budget for Manufacturing Companies</t>
  </si>
  <si>
    <t>Total Head Count</t>
  </si>
  <si>
    <t>Business Unit Budgets—Operations, Sales and Marketing, and General and Administrative</t>
  </si>
  <si>
    <t>Total Current Liabilities</t>
  </si>
  <si>
    <t>Total Long-term Liabilities</t>
  </si>
  <si>
    <t>Net Equity</t>
  </si>
  <si>
    <t>Summary Trend Data for Chart</t>
  </si>
  <si>
    <t>Income Before Taxes</t>
  </si>
  <si>
    <t>Annual Operating Budget for Manufacturing Companies—Inputs and Assumptions</t>
  </si>
  <si>
    <t>Administrative—travel and entertainment</t>
  </si>
  <si>
    <t>Administrative—other supplies</t>
  </si>
  <si>
    <t>Number of Full-Time Employees (FTEs)</t>
  </si>
  <si>
    <t>Gray cells are calculated for you and generally should not be altered.</t>
  </si>
  <si>
    <t>All currency amounts are in thousands.</t>
  </si>
  <si>
    <t>Annual Operating Budget for Manufacturing Companies—Expenses by Business Unit</t>
  </si>
  <si>
    <t>Annual total should equal financial plan target.</t>
  </si>
  <si>
    <t>Head Count Summary</t>
  </si>
  <si>
    <t>Total Sources</t>
  </si>
  <si>
    <t xml:space="preserve">Assets           </t>
  </si>
  <si>
    <t>Checkpoint: Budgeted Revenue per Employee</t>
  </si>
  <si>
    <t xml:space="preserve">  Financial Plan Revenue per Employee</t>
  </si>
  <si>
    <t>Depreciation amounts based on depreciation base</t>
  </si>
  <si>
    <t>Annual Total</t>
  </si>
  <si>
    <t>Pro Forma Annual Financial Statements Income Statement, Balance Sheet, and Cash Flow Summary</t>
  </si>
  <si>
    <t>Compared  to financial plan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</si>
</sst>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"/>
    <numFmt numFmtId="166" formatCode="0_);\(0\)"/>
    <numFmt numFmtId="167" formatCode="&quot;$&quot;#,##0"/>
    <numFmt numFmtId="168" formatCode="0.0%"/>
    <numFmt numFmtId="169" formatCode="&quot;$&quot;#,##0.00"/>
    <numFmt numFmtId="170" formatCode="&quot;$&quot;#,##0.0"/>
    <numFmt numFmtId="171" formatCode="#,##0.0"/>
    <numFmt numFmtId="172" formatCode="&quot;$&quot;#,##0.0_);[Red]\(&quot;$&quot;#,##0.0\)"/>
    <numFmt numFmtId="173" formatCode="0.0_);[Red]\(0.0\)"/>
    <numFmt numFmtId="174" formatCode="#,##0.0_);[Red]\(#,##0.0\)"/>
    <numFmt numFmtId="175" formatCode="0.000"/>
    <numFmt numFmtId="176" formatCode="#,##0.00;[Red]#,##0.00"/>
    <numFmt numFmtId="177" formatCode="&quot;$&quot;#,##0.00;[Red]&quot;$&quot;#,##0.00"/>
    <numFmt numFmtId="178" formatCode="[$-409]dddd\,\ mmmm\ dd\,\ yyyy"/>
  </numFmts>
  <fonts count="23"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2" fontId="5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 quotePrefix="1">
      <alignment horizontal="left"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8" fontId="11" fillId="3" borderId="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72" fontId="11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0" fontId="5" fillId="2" borderId="0" xfId="0" applyNumberFormat="1" applyFont="1" applyFill="1" applyBorder="1" applyAlignment="1">
      <alignment horizontal="right"/>
    </xf>
    <xf numFmtId="8" fontId="11" fillId="3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/>
    </xf>
    <xf numFmtId="8" fontId="5" fillId="2" borderId="0" xfId="0" applyNumberFormat="1" applyFont="1" applyFill="1" applyBorder="1" applyAlignment="1">
      <alignment horizontal="right"/>
    </xf>
    <xf numFmtId="175" fontId="4" fillId="2" borderId="0" xfId="0" applyNumberFormat="1" applyFont="1" applyFill="1" applyBorder="1" applyAlignment="1">
      <alignment horizontal="right"/>
    </xf>
    <xf numFmtId="8" fontId="4" fillId="2" borderId="0" xfId="0" applyNumberFormat="1" applyFont="1" applyFill="1" applyBorder="1" applyAlignment="1">
      <alignment horizontal="right"/>
    </xf>
    <xf numFmtId="169" fontId="11" fillId="3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8" fontId="11" fillId="2" borderId="0" xfId="0" applyNumberFormat="1" applyFont="1" applyFill="1" applyBorder="1" applyAlignment="1">
      <alignment horizontal="right"/>
    </xf>
    <xf numFmtId="8" fontId="11" fillId="3" borderId="6" xfId="0" applyNumberFormat="1" applyFont="1" applyFill="1" applyBorder="1" applyAlignment="1">
      <alignment horizontal="right"/>
    </xf>
    <xf numFmtId="8" fontId="11" fillId="3" borderId="7" xfId="0" applyNumberFormat="1" applyFont="1" applyFill="1" applyBorder="1" applyAlignment="1">
      <alignment horizontal="right"/>
    </xf>
    <xf numFmtId="40" fontId="11" fillId="3" borderId="6" xfId="0" applyNumberFormat="1" applyFont="1" applyFill="1" applyBorder="1" applyAlignment="1">
      <alignment horizontal="right"/>
    </xf>
    <xf numFmtId="40" fontId="11" fillId="3" borderId="7" xfId="0" applyNumberFormat="1" applyFont="1" applyFill="1" applyBorder="1" applyAlignment="1">
      <alignment horizontal="right"/>
    </xf>
    <xf numFmtId="40" fontId="5" fillId="2" borderId="6" xfId="0" applyNumberFormat="1" applyFont="1" applyFill="1" applyBorder="1" applyAlignment="1">
      <alignment horizontal="right"/>
    </xf>
    <xf numFmtId="40" fontId="5" fillId="2" borderId="7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/>
    </xf>
    <xf numFmtId="2" fontId="5" fillId="3" borderId="0" xfId="0" applyNumberFormat="1" applyFont="1" applyFill="1" applyBorder="1" applyAlignment="1">
      <alignment/>
    </xf>
    <xf numFmtId="2" fontId="11" fillId="4" borderId="0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8" fontId="4" fillId="3" borderId="6" xfId="0" applyNumberFormat="1" applyFont="1" applyFill="1" applyBorder="1" applyAlignment="1">
      <alignment horizontal="right"/>
    </xf>
    <xf numFmtId="8" fontId="4" fillId="3" borderId="7" xfId="0" applyNumberFormat="1" applyFont="1" applyFill="1" applyBorder="1" applyAlignment="1">
      <alignment horizontal="right"/>
    </xf>
    <xf numFmtId="40" fontId="4" fillId="3" borderId="6" xfId="0" applyNumberFormat="1" applyFont="1" applyFill="1" applyBorder="1" applyAlignment="1">
      <alignment horizontal="right"/>
    </xf>
    <xf numFmtId="40" fontId="4" fillId="3" borderId="7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164" fontId="5" fillId="4" borderId="8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2" fontId="5" fillId="4" borderId="9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2" fontId="4" fillId="4" borderId="8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horizontal="right" vertical="center"/>
    </xf>
    <xf numFmtId="2" fontId="5" fillId="4" borderId="8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/>
    </xf>
    <xf numFmtId="8" fontId="5" fillId="2" borderId="6" xfId="0" applyNumberFormat="1" applyFont="1" applyFill="1" applyBorder="1" applyAlignment="1">
      <alignment horizontal="right"/>
    </xf>
    <xf numFmtId="8" fontId="5" fillId="2" borderId="7" xfId="0" applyNumberFormat="1" applyFont="1" applyFill="1" applyBorder="1" applyAlignment="1">
      <alignment horizontal="right"/>
    </xf>
    <xf numFmtId="8" fontId="11" fillId="3" borderId="10" xfId="0" applyNumberFormat="1" applyFont="1" applyFill="1" applyBorder="1" applyAlignment="1">
      <alignment horizontal="right"/>
    </xf>
    <xf numFmtId="8" fontId="11" fillId="3" borderId="11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/>
    </xf>
    <xf numFmtId="2" fontId="5" fillId="5" borderId="0" xfId="0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11" fillId="3" borderId="7" xfId="0" applyNumberFormat="1" applyFont="1" applyFill="1" applyBorder="1" applyAlignment="1">
      <alignment horizontal="right"/>
    </xf>
    <xf numFmtId="4" fontId="11" fillId="3" borderId="6" xfId="0" applyNumberFormat="1" applyFont="1" applyFill="1" applyBorder="1" applyAlignment="1">
      <alignment horizontal="right"/>
    </xf>
    <xf numFmtId="4" fontId="11" fillId="3" borderId="7" xfId="0" applyNumberFormat="1" applyFont="1" applyFill="1" applyBorder="1" applyAlignment="1">
      <alignment horizontal="right"/>
    </xf>
    <xf numFmtId="8" fontId="6" fillId="3" borderId="0" xfId="0" applyNumberFormat="1" applyFont="1" applyFill="1" applyBorder="1" applyAlignment="1">
      <alignment/>
    </xf>
    <xf numFmtId="2" fontId="5" fillId="4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11" fillId="3" borderId="11" xfId="0" applyNumberFormat="1" applyFont="1" applyFill="1" applyBorder="1" applyAlignment="1">
      <alignment horizontal="right"/>
    </xf>
    <xf numFmtId="164" fontId="4" fillId="4" borderId="10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8" fontId="6" fillId="3" borderId="0" xfId="0" applyNumberFormat="1" applyFon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72" fontId="11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74" fontId="11" fillId="2" borderId="0" xfId="0" applyNumberFormat="1" applyFont="1" applyFill="1" applyBorder="1" applyAlignment="1">
      <alignment horizontal="right"/>
    </xf>
    <xf numFmtId="168" fontId="11" fillId="3" borderId="6" xfId="0" applyNumberFormat="1" applyFont="1" applyFill="1" applyBorder="1" applyAlignment="1">
      <alignment horizontal="center"/>
    </xf>
    <xf numFmtId="168" fontId="11" fillId="3" borderId="7" xfId="0" applyNumberFormat="1" applyFont="1" applyFill="1" applyBorder="1" applyAlignment="1">
      <alignment horizontal="center"/>
    </xf>
    <xf numFmtId="168" fontId="11" fillId="3" borderId="7" xfId="0" applyNumberFormat="1" applyFont="1" applyFill="1" applyBorder="1" applyAlignment="1">
      <alignment horizontal="right"/>
    </xf>
    <xf numFmtId="169" fontId="4" fillId="3" borderId="6" xfId="0" applyNumberFormat="1" applyFont="1" applyFill="1" applyBorder="1" applyAlignment="1">
      <alignment horizontal="right"/>
    </xf>
    <xf numFmtId="169" fontId="4" fillId="3" borderId="7" xfId="0" applyNumberFormat="1" applyFont="1" applyFill="1" applyBorder="1" applyAlignment="1">
      <alignment horizontal="right"/>
    </xf>
    <xf numFmtId="169" fontId="11" fillId="3" borderId="7" xfId="0" applyNumberFormat="1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169" fontId="11" fillId="3" borderId="6" xfId="0" applyNumberFormat="1" applyFont="1" applyFill="1" applyBorder="1" applyAlignment="1">
      <alignment horizontal="right"/>
    </xf>
    <xf numFmtId="8" fontId="11" fillId="3" borderId="6" xfId="0" applyNumberFormat="1" applyFont="1" applyFill="1" applyBorder="1" applyAlignment="1">
      <alignment/>
    </xf>
    <xf numFmtId="8" fontId="11" fillId="3" borderId="7" xfId="0" applyNumberFormat="1" applyFont="1" applyFill="1" applyBorder="1" applyAlignment="1">
      <alignment/>
    </xf>
    <xf numFmtId="40" fontId="11" fillId="3" borderId="6" xfId="0" applyNumberFormat="1" applyFont="1" applyFill="1" applyBorder="1" applyAlignment="1">
      <alignment/>
    </xf>
    <xf numFmtId="40" fontId="11" fillId="3" borderId="7" xfId="0" applyNumberFormat="1" applyFont="1" applyFill="1" applyBorder="1" applyAlignment="1">
      <alignment/>
    </xf>
    <xf numFmtId="40" fontId="5" fillId="2" borderId="6" xfId="0" applyNumberFormat="1" applyFont="1" applyFill="1" applyBorder="1" applyAlignment="1">
      <alignment/>
    </xf>
    <xf numFmtId="2" fontId="4" fillId="5" borderId="0" xfId="0" applyNumberFormat="1" applyFont="1" applyFill="1" applyBorder="1" applyAlignment="1">
      <alignment vertical="center"/>
    </xf>
    <xf numFmtId="1" fontId="4" fillId="5" borderId="0" xfId="0" applyNumberFormat="1" applyFont="1" applyFill="1" applyBorder="1" applyAlignment="1">
      <alignment horizontal="center" vertical="center"/>
    </xf>
    <xf numFmtId="172" fontId="5" fillId="4" borderId="8" xfId="0" applyNumberFormat="1" applyFont="1" applyFill="1" applyBorder="1" applyAlignment="1">
      <alignment horizontal="center" vertical="center"/>
    </xf>
    <xf numFmtId="172" fontId="5" fillId="4" borderId="9" xfId="0" applyNumberFormat="1" applyFont="1" applyFill="1" applyBorder="1" applyAlignment="1">
      <alignment horizontal="center" vertical="center"/>
    </xf>
    <xf numFmtId="8" fontId="11" fillId="3" borderId="12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left" vertical="center" indent="1"/>
    </xf>
    <xf numFmtId="8" fontId="11" fillId="3" borderId="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/>
    </xf>
    <xf numFmtId="2" fontId="11" fillId="3" borderId="7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vertical="center"/>
    </xf>
    <xf numFmtId="2" fontId="4" fillId="3" borderId="12" xfId="0" applyNumberFormat="1" applyFont="1" applyFill="1" applyBorder="1" applyAlignment="1">
      <alignment/>
    </xf>
    <xf numFmtId="2" fontId="11" fillId="3" borderId="8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 horizontal="center"/>
    </xf>
    <xf numFmtId="40" fontId="11" fillId="3" borderId="0" xfId="0" applyNumberFormat="1" applyFont="1" applyFill="1" applyBorder="1" applyAlignment="1">
      <alignment horizontal="right"/>
    </xf>
    <xf numFmtId="40" fontId="16" fillId="2" borderId="6" xfId="0" applyNumberFormat="1" applyFont="1" applyFill="1" applyBorder="1" applyAlignment="1">
      <alignment horizontal="right"/>
    </xf>
    <xf numFmtId="2" fontId="4" fillId="4" borderId="12" xfId="0" applyNumberFormat="1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left"/>
    </xf>
    <xf numFmtId="0" fontId="13" fillId="6" borderId="15" xfId="0" applyFont="1" applyFill="1" applyBorder="1" applyAlignment="1">
      <alignment/>
    </xf>
    <xf numFmtId="0" fontId="13" fillId="6" borderId="16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left" vertical="center"/>
    </xf>
    <xf numFmtId="2" fontId="18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 vertical="top"/>
    </xf>
    <xf numFmtId="6" fontId="5" fillId="2" borderId="0" xfId="0" applyNumberFormat="1" applyFont="1" applyFill="1" applyBorder="1" applyAlignment="1">
      <alignment horizontal="center" vertical="top"/>
    </xf>
    <xf numFmtId="2" fontId="15" fillId="6" borderId="17" xfId="0" applyNumberFormat="1" applyFont="1" applyFill="1" applyBorder="1" applyAlignment="1">
      <alignment vertical="center"/>
    </xf>
    <xf numFmtId="2" fontId="13" fillId="6" borderId="18" xfId="0" applyNumberFormat="1" applyFont="1" applyFill="1" applyBorder="1" applyAlignment="1">
      <alignment vertical="center"/>
    </xf>
    <xf numFmtId="164" fontId="13" fillId="6" borderId="18" xfId="0" applyNumberFormat="1" applyFont="1" applyFill="1" applyBorder="1" applyAlignment="1">
      <alignment horizontal="center" vertical="center"/>
    </xf>
    <xf numFmtId="164" fontId="13" fillId="6" borderId="18" xfId="0" applyNumberFormat="1" applyFont="1" applyFill="1" applyBorder="1" applyAlignment="1">
      <alignment horizontal="right" vertical="center"/>
    </xf>
    <xf numFmtId="2" fontId="5" fillId="4" borderId="19" xfId="0" applyNumberFormat="1" applyFont="1" applyFill="1" applyBorder="1" applyAlignment="1">
      <alignment horizontal="left" vertical="center"/>
    </xf>
    <xf numFmtId="164" fontId="5" fillId="4" borderId="20" xfId="0" applyNumberFormat="1" applyFont="1" applyFill="1" applyBorder="1" applyAlignment="1">
      <alignment horizontal="left" vertical="center" indent="1"/>
    </xf>
    <xf numFmtId="2" fontId="4" fillId="2" borderId="1" xfId="0" applyNumberFormat="1" applyFont="1" applyFill="1" applyBorder="1" applyAlignment="1">
      <alignment horizontal="left" indent="1"/>
    </xf>
    <xf numFmtId="2" fontId="5" fillId="3" borderId="19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/>
    </xf>
    <xf numFmtId="2" fontId="5" fillId="5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 indent="6"/>
    </xf>
    <xf numFmtId="2" fontId="5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indent="1"/>
    </xf>
    <xf numFmtId="164" fontId="4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 indent="2"/>
    </xf>
    <xf numFmtId="2" fontId="5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indent="2"/>
    </xf>
    <xf numFmtId="164" fontId="4" fillId="2" borderId="2" xfId="0" applyNumberFormat="1" applyFont="1" applyFill="1" applyBorder="1" applyAlignment="1">
      <alignment horizontal="left" indent="1"/>
    </xf>
    <xf numFmtId="8" fontId="11" fillId="3" borderId="21" xfId="0" applyNumberFormat="1" applyFont="1" applyFill="1" applyBorder="1" applyAlignment="1">
      <alignment horizontal="right"/>
    </xf>
    <xf numFmtId="8" fontId="11" fillId="3" borderId="22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 horizontal="left"/>
    </xf>
    <xf numFmtId="164" fontId="4" fillId="2" borderId="25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left" vertical="center"/>
    </xf>
    <xf numFmtId="2" fontId="5" fillId="4" borderId="12" xfId="0" applyNumberFormat="1" applyFont="1" applyFill="1" applyBorder="1" applyAlignment="1">
      <alignment vertical="center"/>
    </xf>
    <xf numFmtId="2" fontId="4" fillId="4" borderId="12" xfId="0" applyNumberFormat="1" applyFont="1" applyFill="1" applyBorder="1" applyAlignment="1">
      <alignment/>
    </xf>
    <xf numFmtId="2" fontId="5" fillId="4" borderId="8" xfId="0" applyNumberFormat="1" applyFont="1" applyFill="1" applyBorder="1" applyAlignment="1">
      <alignment horizont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horizontal="left" vertical="center" indent="1"/>
    </xf>
    <xf numFmtId="164" fontId="5" fillId="4" borderId="19" xfId="0" applyNumberFormat="1" applyFont="1" applyFill="1" applyBorder="1" applyAlignment="1">
      <alignment horizontal="left" vertical="center"/>
    </xf>
    <xf numFmtId="164" fontId="4" fillId="4" borderId="12" xfId="0" applyNumberFormat="1" applyFont="1" applyFill="1" applyBorder="1" applyAlignment="1">
      <alignment vertical="center"/>
    </xf>
    <xf numFmtId="164" fontId="5" fillId="5" borderId="19" xfId="0" applyNumberFormat="1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2" fontId="13" fillId="6" borderId="18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left" vertical="center"/>
    </xf>
    <xf numFmtId="2" fontId="5" fillId="4" borderId="19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left"/>
    </xf>
    <xf numFmtId="2" fontId="5" fillId="3" borderId="2" xfId="0" applyNumberFormat="1" applyFont="1" applyFill="1" applyBorder="1" applyAlignment="1">
      <alignment horizontal="left"/>
    </xf>
    <xf numFmtId="8" fontId="11" fillId="3" borderId="3" xfId="0" applyNumberFormat="1" applyFont="1" applyFill="1" applyBorder="1" applyAlignment="1">
      <alignment horizontal="right"/>
    </xf>
    <xf numFmtId="0" fontId="5" fillId="4" borderId="19" xfId="0" applyFont="1" applyFill="1" applyBorder="1" applyAlignment="1">
      <alignment vertical="center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19" fillId="2" borderId="0" xfId="0" applyFont="1" applyFill="1" applyBorder="1" applyAlignment="1">
      <alignment/>
    </xf>
    <xf numFmtId="0" fontId="21" fillId="6" borderId="15" xfId="0" applyFont="1" applyFill="1" applyBorder="1" applyAlignment="1">
      <alignment/>
    </xf>
    <xf numFmtId="0" fontId="21" fillId="6" borderId="16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9" fontId="19" fillId="2" borderId="0" xfId="0" applyNumberFormat="1" applyFont="1" applyFill="1" applyBorder="1" applyAlignment="1">
      <alignment horizontal="center"/>
    </xf>
    <xf numFmtId="2" fontId="19" fillId="2" borderId="0" xfId="0" applyNumberFormat="1" applyFont="1" applyFill="1" applyAlignment="1">
      <alignment/>
    </xf>
    <xf numFmtId="2" fontId="19" fillId="2" borderId="0" xfId="0" applyNumberFormat="1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2" fontId="19" fillId="2" borderId="0" xfId="0" applyNumberFormat="1" applyFont="1" applyFill="1" applyBorder="1" applyAlignment="1">
      <alignment vertical="center"/>
    </xf>
    <xf numFmtId="2" fontId="19" fillId="2" borderId="0" xfId="0" applyNumberFormat="1" applyFont="1" applyFill="1" applyAlignment="1">
      <alignment vertical="center"/>
    </xf>
    <xf numFmtId="2" fontId="21" fillId="6" borderId="27" xfId="0" applyNumberFormat="1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vertical="center"/>
    </xf>
    <xf numFmtId="2" fontId="19" fillId="5" borderId="5" xfId="0" applyNumberFormat="1" applyFont="1" applyFill="1" applyBorder="1" applyAlignment="1">
      <alignment vertical="center"/>
    </xf>
    <xf numFmtId="2" fontId="19" fillId="2" borderId="5" xfId="0" applyNumberFormat="1" applyFont="1" applyFill="1" applyBorder="1" applyAlignment="1">
      <alignment/>
    </xf>
    <xf numFmtId="2" fontId="19" fillId="2" borderId="5" xfId="0" applyNumberFormat="1" applyFont="1" applyFill="1" applyBorder="1" applyAlignment="1">
      <alignment vertical="center"/>
    </xf>
    <xf numFmtId="2" fontId="22" fillId="2" borderId="5" xfId="0" applyNumberFormat="1" applyFont="1" applyFill="1" applyBorder="1" applyAlignment="1">
      <alignment/>
    </xf>
    <xf numFmtId="49" fontId="19" fillId="2" borderId="5" xfId="0" applyNumberFormat="1" applyFont="1" applyFill="1" applyBorder="1" applyAlignment="1">
      <alignment/>
    </xf>
    <xf numFmtId="49" fontId="19" fillId="2" borderId="4" xfId="0" applyNumberFormat="1" applyFont="1" applyFill="1" applyBorder="1" applyAlignment="1">
      <alignment/>
    </xf>
    <xf numFmtId="2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right"/>
    </xf>
    <xf numFmtId="49" fontId="19" fillId="2" borderId="2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19" fillId="2" borderId="0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/>
    </xf>
    <xf numFmtId="2" fontId="19" fillId="2" borderId="5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  <xf numFmtId="49" fontId="19" fillId="2" borderId="5" xfId="0" applyNumberFormat="1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2" fontId="19" fillId="5" borderId="12" xfId="0" applyNumberFormat="1" applyFont="1" applyFill="1" applyBorder="1" applyAlignment="1">
      <alignment/>
    </xf>
    <xf numFmtId="2" fontId="19" fillId="2" borderId="3" xfId="0" applyNumberFormat="1" applyFont="1" applyFill="1" applyBorder="1" applyAlignment="1">
      <alignment/>
    </xf>
    <xf numFmtId="2" fontId="19" fillId="2" borderId="4" xfId="0" applyNumberFormat="1" applyFont="1" applyFill="1" applyBorder="1" applyAlignment="1">
      <alignment/>
    </xf>
    <xf numFmtId="0" fontId="11" fillId="2" borderId="28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top" wrapText="1"/>
    </xf>
    <xf numFmtId="0" fontId="11" fillId="2" borderId="3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2" fontId="4" fillId="4" borderId="0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Quarterly Trend for Key Financial Metrics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8465"/>
          <c:h val="0.809"/>
        </c:manualLayout>
      </c:layout>
      <c:lineChart>
        <c:grouping val="standard"/>
        <c:varyColors val="0"/>
        <c:ser>
          <c:idx val="1"/>
          <c:order val="0"/>
          <c:tx>
            <c:strRef>
              <c:f>'Annual Operating Budget'!$A$117:$B$117</c:f>
              <c:strCache>
                <c:ptCount val="1"/>
                <c:pt idx="0">
                  <c:v>Quarterly revenue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Budget'!$C$117:$F$117</c:f>
              <c:numCache>
                <c:ptCount val="4"/>
                <c:pt idx="0">
                  <c:v>4510</c:v>
                </c:pt>
                <c:pt idx="1">
                  <c:v>5010</c:v>
                </c:pt>
                <c:pt idx="2">
                  <c:v>5210</c:v>
                </c:pt>
                <c:pt idx="3">
                  <c:v>5510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'Annual Operating Budget'!$A$118:$B$118</c:f>
              <c:strCache>
                <c:ptCount val="1"/>
                <c:pt idx="0">
                  <c:v>Quarterly margin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Budget'!$C$118:$F$118</c:f>
              <c:numCache>
                <c:ptCount val="4"/>
                <c:pt idx="0">
                  <c:v>3910</c:v>
                </c:pt>
                <c:pt idx="1">
                  <c:v>4260</c:v>
                </c:pt>
                <c:pt idx="2">
                  <c:v>4310</c:v>
                </c:pt>
                <c:pt idx="3">
                  <c:v>4410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'Annual Operating Budget'!$A$119:$B$119</c:f>
              <c:strCache>
                <c:ptCount val="1"/>
                <c:pt idx="0">
                  <c:v>Quarterly net income (loss)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Budget'!$C$119:$F$119</c:f>
              <c:numCache>
                <c:ptCount val="4"/>
                <c:pt idx="0">
                  <c:v>741.60625</c:v>
                </c:pt>
                <c:pt idx="1">
                  <c:v>887.4862500000002</c:v>
                </c:pt>
                <c:pt idx="2">
                  <c:v>849.75625</c:v>
                </c:pt>
                <c:pt idx="3">
                  <c:v>843.45625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Operating Budget'!$A$120:$B$120</c:f>
              <c:strCache>
                <c:ptCount val="1"/>
                <c:pt idx="0">
                  <c:v>Quarterly cash flow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Budget'!$C$120:$F$120</c:f>
              <c:numCache>
                <c:ptCount val="4"/>
                <c:pt idx="0">
                  <c:v>912.10625</c:v>
                </c:pt>
                <c:pt idx="1">
                  <c:v>789.9862500000002</c:v>
                </c:pt>
                <c:pt idx="2">
                  <c:v>884.38125</c:v>
                </c:pt>
                <c:pt idx="3">
                  <c:v>897.33125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'Annual Operating Budget'!$A$121:$B$121</c:f>
              <c:strCache>
                <c:ptCount val="1"/>
                <c:pt idx="0">
                  <c:v>Quarterly total assets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Budget'!$C$121:$F$121</c:f>
              <c:numCache>
                <c:ptCount val="4"/>
                <c:pt idx="0">
                  <c:v>2336.60625</c:v>
                </c:pt>
                <c:pt idx="1">
                  <c:v>3124.0925</c:v>
                </c:pt>
                <c:pt idx="2">
                  <c:v>3953.84875</c:v>
                </c:pt>
                <c:pt idx="3">
                  <c:v>4802.305</c:v>
                </c:pt>
              </c:numCache>
            </c:numRef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381"/>
        <c:crosses val="autoZero"/>
        <c:auto val="0"/>
        <c:lblOffset val="100"/>
        <c:noMultiLvlLbl val="0"/>
      </c:catAx>
      <c:valAx>
        <c:axId val="34667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65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0.05925</cdr:y>
    </cdr:from>
    <cdr:to>
      <cdr:x>0.97725</cdr:x>
      <cdr:y>0.12875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0" y="342900"/>
          <a:ext cx="1924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/>
            <a:t>All amounts are in thousands.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46"/>
  <sheetViews>
    <sheetView workbookViewId="0" topLeftCell="A1">
      <selection activeCell="A1" sqref="A1"/>
    </sheetView>
  </sheetViews>
  <sheetFormatPr defaultColWidth="9.33203125" defaultRowHeight="10.5"/>
  <cols>
    <col min="1" max="1" width="45.83203125" style="199" customWidth="1"/>
    <col min="2" max="2" width="25" style="199" customWidth="1"/>
    <col min="3" max="3" width="15" style="199" customWidth="1"/>
    <col min="4" max="4" width="15.33203125" style="199" customWidth="1"/>
    <col min="5" max="5" width="19.66015625" style="199" customWidth="1"/>
    <col min="6" max="6" width="18.5" style="200" customWidth="1"/>
    <col min="7" max="7" width="23.33203125" style="200" customWidth="1"/>
    <col min="8" max="8" width="22.5" style="200" customWidth="1"/>
    <col min="9" max="9" width="19.33203125" style="200" customWidth="1"/>
    <col min="10" max="10" width="16.66015625" style="200" customWidth="1"/>
    <col min="11" max="11" width="9.33203125" style="200" customWidth="1"/>
    <col min="12" max="12" width="28.66015625" style="200" customWidth="1"/>
    <col min="13" max="13" width="2.83203125" style="199" customWidth="1"/>
    <col min="14" max="16384" width="9.33203125" style="199" customWidth="1"/>
  </cols>
  <sheetData>
    <row r="1" ht="15.75">
      <c r="A1" s="6" t="s">
        <v>47</v>
      </c>
    </row>
    <row r="2" spans="1:4" ht="15.75">
      <c r="A2" s="6" t="s">
        <v>175</v>
      </c>
      <c r="B2" s="201"/>
      <c r="C2" s="201"/>
      <c r="D2" s="201"/>
    </row>
    <row r="3" spans="1:12" s="203" customFormat="1" ht="12.75" customHeight="1">
      <c r="A3" s="7" t="s">
        <v>143</v>
      </c>
      <c r="B3" s="202"/>
      <c r="C3" s="202"/>
      <c r="D3" s="202"/>
      <c r="F3" s="204"/>
      <c r="G3" s="204"/>
      <c r="H3" s="204"/>
      <c r="I3" s="204"/>
      <c r="J3" s="204"/>
      <c r="K3" s="204"/>
      <c r="L3" s="204"/>
    </row>
    <row r="4" spans="1:4" ht="11.25">
      <c r="A4" s="139"/>
      <c r="B4" s="139"/>
      <c r="C4" s="201"/>
      <c r="D4" s="201"/>
    </row>
    <row r="5" spans="1:4" ht="12.75">
      <c r="A5" s="139"/>
      <c r="B5" s="3"/>
      <c r="C5" s="201"/>
      <c r="D5" s="201"/>
    </row>
    <row r="6" spans="1:4" ht="13.5" customHeight="1" thickBot="1">
      <c r="A6" s="7"/>
      <c r="D6" s="201"/>
    </row>
    <row r="7" spans="1:5" ht="15.75" customHeight="1">
      <c r="A7" s="135" t="s">
        <v>48</v>
      </c>
      <c r="B7" s="136"/>
      <c r="C7" s="136"/>
      <c r="D7" s="137"/>
      <c r="E7" s="201"/>
    </row>
    <row r="8" spans="1:5" ht="11.25">
      <c r="A8" s="242" t="s">
        <v>52</v>
      </c>
      <c r="B8" s="243"/>
      <c r="C8" s="243"/>
      <c r="D8" s="244"/>
      <c r="E8" s="201"/>
    </row>
    <row r="9" spans="1:5" ht="13.5" customHeight="1">
      <c r="A9" s="245"/>
      <c r="B9" s="246"/>
      <c r="C9" s="246"/>
      <c r="D9" s="247"/>
      <c r="E9" s="201"/>
    </row>
    <row r="10" spans="1:5" ht="13.5" customHeight="1">
      <c r="A10" s="245"/>
      <c r="B10" s="246"/>
      <c r="C10" s="246"/>
      <c r="D10" s="247"/>
      <c r="E10" s="201"/>
    </row>
    <row r="11" spans="1:6" ht="12.75">
      <c r="A11" s="245"/>
      <c r="B11" s="246"/>
      <c r="C11" s="246"/>
      <c r="D11" s="247"/>
      <c r="E11" s="205"/>
      <c r="F11" s="14"/>
    </row>
    <row r="12" spans="1:5" ht="10.5" customHeight="1">
      <c r="A12" s="245"/>
      <c r="B12" s="246"/>
      <c r="C12" s="246"/>
      <c r="D12" s="247"/>
      <c r="E12" s="205"/>
    </row>
    <row r="13" spans="1:5" ht="11.25">
      <c r="A13" s="245"/>
      <c r="B13" s="246"/>
      <c r="C13" s="246"/>
      <c r="D13" s="247"/>
      <c r="E13" s="205"/>
    </row>
    <row r="14" spans="1:5" ht="11.25">
      <c r="A14" s="245"/>
      <c r="B14" s="246"/>
      <c r="C14" s="246"/>
      <c r="D14" s="247"/>
      <c r="E14" s="205"/>
    </row>
    <row r="15" spans="1:5" ht="11.25">
      <c r="A15" s="245"/>
      <c r="B15" s="246"/>
      <c r="C15" s="246"/>
      <c r="D15" s="247"/>
      <c r="E15" s="205"/>
    </row>
    <row r="16" spans="1:5" ht="12" thickBot="1">
      <c r="A16" s="248"/>
      <c r="B16" s="249"/>
      <c r="C16" s="249"/>
      <c r="D16" s="250"/>
      <c r="E16" s="205"/>
    </row>
    <row r="17" spans="1:5" ht="12" thickBot="1">
      <c r="A17" s="200"/>
      <c r="E17" s="205"/>
    </row>
    <row r="18" spans="1:5" ht="15.75" customHeight="1">
      <c r="A18" s="135" t="s">
        <v>24</v>
      </c>
      <c r="B18" s="206"/>
      <c r="C18" s="207"/>
      <c r="E18" s="205"/>
    </row>
    <row r="19" spans="1:5" ht="12.75">
      <c r="A19" s="13"/>
      <c r="B19" s="205"/>
      <c r="C19" s="208"/>
      <c r="D19" s="205"/>
      <c r="E19" s="205"/>
    </row>
    <row r="20" spans="1:5" ht="13.5" customHeight="1">
      <c r="A20" s="15"/>
      <c r="B20" s="205"/>
      <c r="C20" s="208"/>
      <c r="D20" s="205"/>
      <c r="E20" s="205"/>
    </row>
    <row r="21" spans="1:4" ht="13.5" customHeight="1">
      <c r="A21" s="8" t="s">
        <v>49</v>
      </c>
      <c r="B21" s="27">
        <v>0.25</v>
      </c>
      <c r="C21" s="24"/>
      <c r="D21" s="17"/>
    </row>
    <row r="22" spans="1:4" ht="12.75">
      <c r="A22" s="16"/>
      <c r="B22" s="4"/>
      <c r="C22" s="24"/>
      <c r="D22" s="17"/>
    </row>
    <row r="23" spans="1:5" ht="25.5">
      <c r="A23" s="30" t="s">
        <v>50</v>
      </c>
      <c r="B23" s="140">
        <v>5</v>
      </c>
      <c r="C23" s="24"/>
      <c r="D23" s="17"/>
      <c r="E23" s="205"/>
    </row>
    <row r="24" spans="1:5" ht="12.75">
      <c r="A24" s="16"/>
      <c r="B24" s="4"/>
      <c r="C24" s="24"/>
      <c r="D24" s="17"/>
      <c r="E24" s="205"/>
    </row>
    <row r="25" spans="1:5" ht="12.75">
      <c r="A25" s="8" t="s">
        <v>51</v>
      </c>
      <c r="B25" s="27">
        <v>0.3</v>
      </c>
      <c r="C25" s="24"/>
      <c r="D25" s="17"/>
      <c r="E25" s="205"/>
    </row>
    <row r="26" spans="1:4" ht="12.75">
      <c r="A26" s="8"/>
      <c r="B26" s="27"/>
      <c r="C26" s="24"/>
      <c r="D26" s="17"/>
    </row>
    <row r="27" spans="1:4" ht="25.5">
      <c r="A27" s="30" t="s">
        <v>132</v>
      </c>
      <c r="B27" s="141">
        <v>225000</v>
      </c>
      <c r="C27" s="24"/>
      <c r="D27" s="17"/>
    </row>
    <row r="28" spans="1:4" ht="13.5" thickBot="1">
      <c r="A28" s="18"/>
      <c r="B28" s="19"/>
      <c r="C28" s="20"/>
      <c r="D28" s="17"/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209"/>
      <c r="C38" s="205"/>
      <c r="D38" s="205"/>
    </row>
    <row r="39" spans="1:5" ht="11.25">
      <c r="A39" s="205"/>
      <c r="B39" s="205"/>
      <c r="C39" s="205"/>
      <c r="D39" s="205"/>
      <c r="E39" s="205"/>
    </row>
    <row r="40" spans="1:5" ht="11.25">
      <c r="A40" s="205"/>
      <c r="B40" s="205"/>
      <c r="C40" s="205"/>
      <c r="D40" s="205"/>
      <c r="E40" s="205"/>
    </row>
    <row r="41" spans="1:5" ht="11.25">
      <c r="A41" s="205"/>
      <c r="B41" s="205"/>
      <c r="C41" s="205"/>
      <c r="D41" s="205"/>
      <c r="E41" s="205"/>
    </row>
    <row r="42" spans="1:5" ht="11.25">
      <c r="A42" s="205"/>
      <c r="B42" s="205"/>
      <c r="C42" s="205"/>
      <c r="D42" s="205"/>
      <c r="E42" s="205"/>
    </row>
    <row r="43" ht="11.25">
      <c r="E43" s="205"/>
    </row>
    <row r="44" ht="11.25">
      <c r="E44" s="205"/>
    </row>
    <row r="45" ht="11.25">
      <c r="E45" s="205"/>
    </row>
    <row r="46" ht="11.25">
      <c r="E46" s="205"/>
    </row>
  </sheetData>
  <mergeCells count="1">
    <mergeCell ref="A8:D16"/>
  </mergeCells>
  <printOptions horizontalCentered="1"/>
  <pageMargins left="0.75" right="0.75" top="0.81" bottom="0.58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59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47.16015625" style="3" customWidth="1"/>
    <col min="2" max="2" width="30.66015625" style="3" customWidth="1"/>
    <col min="3" max="6" width="12.33203125" style="21" customWidth="1"/>
    <col min="7" max="7" width="17.66015625" style="21" customWidth="1"/>
    <col min="8" max="8" width="43" style="210" bestFit="1" customWidth="1"/>
    <col min="9" max="9" width="7.83203125" style="211" customWidth="1"/>
    <col min="10" max="26" width="7.83203125" style="210" customWidth="1"/>
    <col min="27" max="27" width="1.83203125" style="210" customWidth="1"/>
    <col min="28" max="240" width="7.83203125" style="210" customWidth="1"/>
    <col min="241" max="16384" width="9.33203125" style="210" customWidth="1"/>
  </cols>
  <sheetData>
    <row r="1" ht="15.75">
      <c r="A1" s="6" t="str">
        <f>+'Inputs &amp; Assumptions'!A1</f>
        <v>&lt;Company Name&gt;</v>
      </c>
    </row>
    <row r="2" spans="1:8" ht="15.75">
      <c r="A2" s="6" t="s">
        <v>181</v>
      </c>
      <c r="C2" s="200"/>
      <c r="D2" s="200"/>
      <c r="E2" s="200"/>
      <c r="F2" s="200"/>
      <c r="G2" s="200"/>
      <c r="H2" s="199"/>
    </row>
    <row r="3" spans="1:8" ht="12.75" customHeight="1">
      <c r="A3" s="91" t="str">
        <f>'Inputs &amp; Assumptions'!A3</f>
        <v>&lt;Year&gt;</v>
      </c>
      <c r="C3" s="200"/>
      <c r="D3" s="200"/>
      <c r="E3" s="200"/>
      <c r="F3" s="200"/>
      <c r="G3" s="200"/>
      <c r="H3" s="199"/>
    </row>
    <row r="4" spans="1:8" ht="11.25">
      <c r="A4" s="139" t="s">
        <v>179</v>
      </c>
      <c r="B4" s="139"/>
      <c r="C4" s="212"/>
      <c r="D4" s="200"/>
      <c r="E4" s="200"/>
      <c r="F4" s="200"/>
      <c r="G4" s="200"/>
      <c r="H4" s="199"/>
    </row>
    <row r="5" spans="1:8" ht="12.75">
      <c r="A5" s="139" t="s">
        <v>180</v>
      </c>
      <c r="C5" s="200"/>
      <c r="D5" s="200"/>
      <c r="E5" s="200"/>
      <c r="F5" s="200"/>
      <c r="G5" s="200"/>
      <c r="H5" s="199"/>
    </row>
    <row r="6" spans="1:9" s="216" customFormat="1" ht="13.5" customHeight="1" thickBot="1">
      <c r="A6" s="138"/>
      <c r="B6" s="56"/>
      <c r="C6" s="213"/>
      <c r="D6" s="213"/>
      <c r="E6" s="213"/>
      <c r="F6" s="213"/>
      <c r="G6" s="213"/>
      <c r="H6" s="214"/>
      <c r="I6" s="215"/>
    </row>
    <row r="7" spans="1:9" s="216" customFormat="1" ht="15.75" customHeight="1">
      <c r="A7" s="142" t="s">
        <v>169</v>
      </c>
      <c r="B7" s="143"/>
      <c r="C7" s="189"/>
      <c r="D7" s="189"/>
      <c r="E7" s="189"/>
      <c r="F7" s="189"/>
      <c r="G7" s="189"/>
      <c r="H7" s="217"/>
      <c r="I7" s="218"/>
    </row>
    <row r="8" spans="1:9" s="216" customFormat="1" ht="12.75" customHeight="1">
      <c r="A8" s="151" t="s">
        <v>135</v>
      </c>
      <c r="B8" s="73"/>
      <c r="C8" s="74"/>
      <c r="D8" s="75"/>
      <c r="E8" s="75"/>
      <c r="F8" s="75"/>
      <c r="G8" s="75"/>
      <c r="H8" s="219"/>
      <c r="I8" s="215"/>
    </row>
    <row r="9" spans="1:9" s="216" customFormat="1" ht="15.75" customHeight="1">
      <c r="A9" s="190" t="s">
        <v>41</v>
      </c>
      <c r="B9" s="57"/>
      <c r="C9" s="58" t="s">
        <v>0</v>
      </c>
      <c r="D9" s="59" t="s">
        <v>1</v>
      </c>
      <c r="E9" s="59" t="s">
        <v>2</v>
      </c>
      <c r="F9" s="59" t="s">
        <v>3</v>
      </c>
      <c r="G9" s="60" t="s">
        <v>134</v>
      </c>
      <c r="H9" s="183" t="s">
        <v>31</v>
      </c>
      <c r="I9" s="215"/>
    </row>
    <row r="10" spans="1:8" ht="12.75">
      <c r="A10" s="148" t="s">
        <v>4</v>
      </c>
      <c r="B10" s="1"/>
      <c r="C10" s="41">
        <f>C34</f>
        <v>491.25</v>
      </c>
      <c r="D10" s="42">
        <f>D34</f>
        <v>543.75</v>
      </c>
      <c r="E10" s="42">
        <f>E34</f>
        <v>562.5</v>
      </c>
      <c r="F10" s="42">
        <f>F34</f>
        <v>592.5</v>
      </c>
      <c r="G10" s="42">
        <f>SUM(C10:F10)</f>
        <v>2190</v>
      </c>
      <c r="H10" s="220" t="s">
        <v>144</v>
      </c>
    </row>
    <row r="11" spans="1:8" ht="12.75">
      <c r="A11" s="148" t="s">
        <v>53</v>
      </c>
      <c r="B11" s="1"/>
      <c r="C11" s="43">
        <f>+C10*'Inputs &amp; Assumptions'!$B$21</f>
        <v>122.8125</v>
      </c>
      <c r="D11" s="44">
        <f>+D10*'Inputs &amp; Assumptions'!$B$21</f>
        <v>135.9375</v>
      </c>
      <c r="E11" s="44">
        <f>+E10*'Inputs &amp; Assumptions'!$B$21</f>
        <v>140.625</v>
      </c>
      <c r="F11" s="44">
        <f>+F10*'Inputs &amp; Assumptions'!$B$21</f>
        <v>148.125</v>
      </c>
      <c r="G11" s="44">
        <f>SUM(C11:F11)</f>
        <v>547.5</v>
      </c>
      <c r="H11" s="220" t="s">
        <v>43</v>
      </c>
    </row>
    <row r="12" spans="1:8" ht="12.75">
      <c r="A12" s="148" t="s">
        <v>5</v>
      </c>
      <c r="B12" s="1"/>
      <c r="C12" s="43">
        <f>(+C43/'Inputs &amp; Assumptions'!$B$23)/4</f>
        <v>20.5</v>
      </c>
      <c r="D12" s="44">
        <f>(+D43/'Inputs &amp; Assumptions'!$B$23)/4</f>
        <v>22.25</v>
      </c>
      <c r="E12" s="44">
        <f>(+E43/'Inputs &amp; Assumptions'!$B$23)/4</f>
        <v>21.625</v>
      </c>
      <c r="F12" s="44">
        <f>(+F43/'Inputs &amp; Assumptions'!$B$23)/4</f>
        <v>23.375</v>
      </c>
      <c r="G12" s="44">
        <f>SUM(C12:F12)</f>
        <v>87.75</v>
      </c>
      <c r="H12" s="220" t="s">
        <v>188</v>
      </c>
    </row>
    <row r="13" spans="1:8" ht="12.75">
      <c r="A13" s="148" t="s">
        <v>23</v>
      </c>
      <c r="B13" s="1"/>
      <c r="C13" s="45">
        <v>25</v>
      </c>
      <c r="D13" s="46">
        <v>25</v>
      </c>
      <c r="E13" s="46">
        <v>25</v>
      </c>
      <c r="F13" s="46">
        <v>25</v>
      </c>
      <c r="G13" s="44">
        <f>SUM(C13:F13)</f>
        <v>100</v>
      </c>
      <c r="H13" s="220" t="s">
        <v>182</v>
      </c>
    </row>
    <row r="14" spans="1:8" ht="12.75">
      <c r="A14" s="148" t="s">
        <v>54</v>
      </c>
      <c r="C14" s="45">
        <v>25</v>
      </c>
      <c r="D14" s="46">
        <v>25</v>
      </c>
      <c r="E14" s="46">
        <v>25</v>
      </c>
      <c r="F14" s="46">
        <v>25</v>
      </c>
      <c r="G14" s="44">
        <f>SUM(C14:F14)</f>
        <v>100</v>
      </c>
      <c r="H14" s="220" t="s">
        <v>182</v>
      </c>
    </row>
    <row r="15" spans="1:9" s="216" customFormat="1" ht="12.75" customHeight="1">
      <c r="A15" s="191" t="s">
        <v>42</v>
      </c>
      <c r="B15" s="61"/>
      <c r="C15" s="120">
        <f>SUM(C10:C14)</f>
        <v>684.5625</v>
      </c>
      <c r="D15" s="120">
        <f>SUM(D10:D14)</f>
        <v>751.9375</v>
      </c>
      <c r="E15" s="120">
        <f>SUM(E10:E14)</f>
        <v>774.75</v>
      </c>
      <c r="F15" s="120">
        <f>SUM(F10:F14)</f>
        <v>814</v>
      </c>
      <c r="G15" s="120">
        <f>SUM(G10:G14)</f>
        <v>3025.25</v>
      </c>
      <c r="H15" s="221"/>
      <c r="I15" s="215"/>
    </row>
    <row r="16" spans="1:8" ht="12.75">
      <c r="A16" s="150"/>
      <c r="H16" s="220"/>
    </row>
    <row r="17" spans="1:8" s="215" customFormat="1" ht="15.75" customHeight="1">
      <c r="A17" s="192" t="s">
        <v>162</v>
      </c>
      <c r="B17" s="123"/>
      <c r="C17" s="252" t="s">
        <v>178</v>
      </c>
      <c r="D17" s="252"/>
      <c r="E17" s="252"/>
      <c r="F17" s="252"/>
      <c r="G17" s="63"/>
      <c r="H17" s="183" t="s">
        <v>31</v>
      </c>
    </row>
    <row r="18" spans="1:8" ht="12.75">
      <c r="A18" s="148" t="s">
        <v>70</v>
      </c>
      <c r="C18" s="33">
        <v>1</v>
      </c>
      <c r="D18" s="33">
        <v>1</v>
      </c>
      <c r="E18" s="33">
        <v>1</v>
      </c>
      <c r="F18" s="33">
        <v>1</v>
      </c>
      <c r="G18" s="34">
        <f aca="true" t="shared" si="0" ref="G18:G24">+F18</f>
        <v>1</v>
      </c>
      <c r="H18" s="220"/>
    </row>
    <row r="19" spans="1:8" ht="12.75">
      <c r="A19" s="148" t="s">
        <v>6</v>
      </c>
      <c r="C19" s="33">
        <v>2</v>
      </c>
      <c r="D19" s="33">
        <v>3</v>
      </c>
      <c r="E19" s="33">
        <v>3</v>
      </c>
      <c r="F19" s="33">
        <v>4</v>
      </c>
      <c r="G19" s="34">
        <f t="shared" si="0"/>
        <v>4</v>
      </c>
      <c r="H19" s="220"/>
    </row>
    <row r="20" spans="1:8" ht="12.75">
      <c r="A20" s="148" t="s">
        <v>71</v>
      </c>
      <c r="C20" s="33">
        <v>5</v>
      </c>
      <c r="D20" s="33">
        <v>6</v>
      </c>
      <c r="E20" s="33">
        <v>6</v>
      </c>
      <c r="F20" s="33">
        <v>6</v>
      </c>
      <c r="G20" s="34">
        <f t="shared" si="0"/>
        <v>6</v>
      </c>
      <c r="H20" s="220"/>
    </row>
    <row r="21" spans="1:8" ht="12.75">
      <c r="A21" s="148" t="s">
        <v>72</v>
      </c>
      <c r="C21" s="33">
        <v>15</v>
      </c>
      <c r="D21" s="33">
        <v>15</v>
      </c>
      <c r="E21" s="33">
        <v>16</v>
      </c>
      <c r="F21" s="33">
        <v>16</v>
      </c>
      <c r="G21" s="34">
        <f t="shared" si="0"/>
        <v>16</v>
      </c>
      <c r="H21" s="220"/>
    </row>
    <row r="22" spans="1:8" ht="12.75">
      <c r="A22" s="148" t="s">
        <v>22</v>
      </c>
      <c r="C22" s="33">
        <v>0</v>
      </c>
      <c r="D22" s="33">
        <v>0</v>
      </c>
      <c r="E22" s="33">
        <v>0</v>
      </c>
      <c r="F22" s="33">
        <v>0</v>
      </c>
      <c r="G22" s="34">
        <f t="shared" si="0"/>
        <v>0</v>
      </c>
      <c r="H22" s="220"/>
    </row>
    <row r="23" spans="1:8" ht="12.75">
      <c r="A23" s="148" t="s">
        <v>22</v>
      </c>
      <c r="C23" s="33">
        <v>0</v>
      </c>
      <c r="D23" s="33">
        <v>0</v>
      </c>
      <c r="E23" s="33">
        <v>0</v>
      </c>
      <c r="F23" s="33">
        <v>0</v>
      </c>
      <c r="G23" s="34">
        <f t="shared" si="0"/>
        <v>0</v>
      </c>
      <c r="H23" s="220"/>
    </row>
    <row r="24" spans="1:9" s="216" customFormat="1" ht="15.75" customHeight="1">
      <c r="A24" s="191" t="s">
        <v>163</v>
      </c>
      <c r="B24" s="64"/>
      <c r="C24" s="65">
        <f>SUM(C18:C23)</f>
        <v>23</v>
      </c>
      <c r="D24" s="65">
        <f>SUM(D18:D23)</f>
        <v>25</v>
      </c>
      <c r="E24" s="65">
        <f>SUM(E18:E23)</f>
        <v>26</v>
      </c>
      <c r="F24" s="65">
        <f>SUM(F18:F23)</f>
        <v>27</v>
      </c>
      <c r="G24" s="65">
        <f t="shared" si="0"/>
        <v>27</v>
      </c>
      <c r="H24" s="221"/>
      <c r="I24" s="215"/>
    </row>
    <row r="25" spans="1:8" ht="12.75">
      <c r="A25" s="150"/>
      <c r="H25" s="220"/>
    </row>
    <row r="26" spans="1:9" s="216" customFormat="1" ht="15.75" customHeight="1">
      <c r="A26" s="192" t="s">
        <v>73</v>
      </c>
      <c r="B26" s="179"/>
      <c r="C26" s="66" t="s">
        <v>0</v>
      </c>
      <c r="D26" s="60" t="s">
        <v>1</v>
      </c>
      <c r="E26" s="60" t="s">
        <v>2</v>
      </c>
      <c r="F26" s="60" t="s">
        <v>3</v>
      </c>
      <c r="G26" s="129" t="s">
        <v>189</v>
      </c>
      <c r="H26" s="183" t="s">
        <v>31</v>
      </c>
      <c r="I26" s="215"/>
    </row>
    <row r="27" spans="1:8" ht="12.75" customHeight="1">
      <c r="A27" s="150"/>
      <c r="B27" s="177" t="s">
        <v>21</v>
      </c>
      <c r="C27" s="51"/>
      <c r="D27" s="50"/>
      <c r="E27" s="50"/>
      <c r="F27" s="50"/>
      <c r="G27" s="50"/>
      <c r="H27" s="220"/>
    </row>
    <row r="28" spans="1:8" ht="12.75">
      <c r="A28" s="148" t="s">
        <v>70</v>
      </c>
      <c r="B28" s="35">
        <v>150</v>
      </c>
      <c r="C28" s="52">
        <f>+$B$28*C18/4</f>
        <v>37.5</v>
      </c>
      <c r="D28" s="53">
        <f>+$B$28*D18/4</f>
        <v>37.5</v>
      </c>
      <c r="E28" s="53">
        <f>+$B$28*E18/4</f>
        <v>37.5</v>
      </c>
      <c r="F28" s="53">
        <f>+$B$28*F18/4</f>
        <v>37.5</v>
      </c>
      <c r="G28" s="42">
        <f aca="true" t="shared" si="1" ref="G28:G33">SUM(C28:F28)</f>
        <v>150</v>
      </c>
      <c r="H28" s="222"/>
    </row>
    <row r="29" spans="1:8" ht="12.75">
      <c r="A29" s="148" t="s">
        <v>6</v>
      </c>
      <c r="B29" s="31">
        <v>120</v>
      </c>
      <c r="C29" s="54">
        <f>+$B$29*C19/4</f>
        <v>60</v>
      </c>
      <c r="D29" s="55">
        <f>+$B$29*D19/4</f>
        <v>90</v>
      </c>
      <c r="E29" s="55">
        <f>+$B$29*E19/4</f>
        <v>90</v>
      </c>
      <c r="F29" s="55">
        <f>+$B$29*F19/4</f>
        <v>120</v>
      </c>
      <c r="G29" s="44">
        <f t="shared" si="1"/>
        <v>360</v>
      </c>
      <c r="H29" s="220"/>
    </row>
    <row r="30" spans="1:8" ht="12.75">
      <c r="A30" s="148" t="s">
        <v>71</v>
      </c>
      <c r="B30" s="31">
        <v>90</v>
      </c>
      <c r="C30" s="54">
        <f>+$B$30*C20/4</f>
        <v>112.5</v>
      </c>
      <c r="D30" s="55">
        <f>+$B$30*D20/4</f>
        <v>135</v>
      </c>
      <c r="E30" s="55">
        <f>+$B$30*E20/4</f>
        <v>135</v>
      </c>
      <c r="F30" s="55">
        <f>+$B$30*F20/4</f>
        <v>135</v>
      </c>
      <c r="G30" s="44">
        <f t="shared" si="1"/>
        <v>517.5</v>
      </c>
      <c r="H30" s="220"/>
    </row>
    <row r="31" spans="1:8" ht="12.75">
      <c r="A31" s="148" t="s">
        <v>72</v>
      </c>
      <c r="B31" s="31">
        <v>75</v>
      </c>
      <c r="C31" s="54">
        <f>+$B$31*C21/4</f>
        <v>281.25</v>
      </c>
      <c r="D31" s="55">
        <f>+$B$31*D21/4</f>
        <v>281.25</v>
      </c>
      <c r="E31" s="55">
        <f>+$B$31*E21/4</f>
        <v>300</v>
      </c>
      <c r="F31" s="55">
        <f>+$B$31*F21/4</f>
        <v>300</v>
      </c>
      <c r="G31" s="44">
        <f t="shared" si="1"/>
        <v>1162.5</v>
      </c>
      <c r="H31" s="220"/>
    </row>
    <row r="32" spans="1:8" ht="12.75">
      <c r="A32" s="148" t="s">
        <v>22</v>
      </c>
      <c r="B32" s="31">
        <v>0</v>
      </c>
      <c r="C32" s="54">
        <f>+$B$32*C22/4</f>
        <v>0</v>
      </c>
      <c r="D32" s="55">
        <f>+$B$32*D22/4</f>
        <v>0</v>
      </c>
      <c r="E32" s="55">
        <f>+$B$32*E22/4</f>
        <v>0</v>
      </c>
      <c r="F32" s="55">
        <f>+$B$32*F22/4</f>
        <v>0</v>
      </c>
      <c r="G32" s="44">
        <f t="shared" si="1"/>
        <v>0</v>
      </c>
      <c r="H32" s="220"/>
    </row>
    <row r="33" spans="1:8" ht="12.75">
      <c r="A33" s="148" t="s">
        <v>22</v>
      </c>
      <c r="B33" s="31">
        <v>0</v>
      </c>
      <c r="C33" s="54">
        <f>+$B$33*C23/4</f>
        <v>0</v>
      </c>
      <c r="D33" s="55">
        <f>+$B$33*D23/4</f>
        <v>0</v>
      </c>
      <c r="E33" s="55">
        <f>+$B$33*E23/4</f>
        <v>0</v>
      </c>
      <c r="F33" s="55">
        <f>+$B$33*F23/4</f>
        <v>0</v>
      </c>
      <c r="G33" s="44">
        <f t="shared" si="1"/>
        <v>0</v>
      </c>
      <c r="H33" s="220"/>
    </row>
    <row r="34" spans="1:8" ht="12.75" customHeight="1">
      <c r="A34" s="193" t="s">
        <v>45</v>
      </c>
      <c r="B34" s="72"/>
      <c r="C34" s="41">
        <f>SUM(C28:C33)</f>
        <v>491.25</v>
      </c>
      <c r="D34" s="42">
        <f>SUM(D28:D33)</f>
        <v>543.75</v>
      </c>
      <c r="E34" s="42">
        <f>SUM(E28:E33)</f>
        <v>562.5</v>
      </c>
      <c r="F34" s="42">
        <f>SUM(F28:F33)</f>
        <v>592.5</v>
      </c>
      <c r="G34" s="42">
        <f>SUM(G28:G33)</f>
        <v>2190</v>
      </c>
      <c r="H34" s="220"/>
    </row>
    <row r="35" spans="1:8" ht="12.75">
      <c r="A35" s="150"/>
      <c r="C35" s="10"/>
      <c r="D35" s="10"/>
      <c r="E35" s="10"/>
      <c r="F35" s="10"/>
      <c r="G35" s="10"/>
      <c r="H35" s="220"/>
    </row>
    <row r="36" spans="1:9" s="216" customFormat="1" ht="15.75" customHeight="1">
      <c r="A36" s="194" t="s">
        <v>55</v>
      </c>
      <c r="B36" s="62"/>
      <c r="C36" s="66" t="str">
        <f>+C9</f>
        <v>Q1</v>
      </c>
      <c r="D36" s="60" t="str">
        <f>+D9</f>
        <v>Q2</v>
      </c>
      <c r="E36" s="60" t="str">
        <f>+E9</f>
        <v>Q3</v>
      </c>
      <c r="F36" s="60" t="str">
        <f>+F9</f>
        <v>Q4</v>
      </c>
      <c r="G36" s="88" t="str">
        <f>+G9</f>
        <v>Annual Total </v>
      </c>
      <c r="H36" s="183" t="s">
        <v>31</v>
      </c>
      <c r="I36" s="215"/>
    </row>
    <row r="37" spans="1:8" ht="12.75">
      <c r="A37" s="150"/>
      <c r="B37" s="177" t="s">
        <v>26</v>
      </c>
      <c r="C37" s="253" t="s">
        <v>145</v>
      </c>
      <c r="D37" s="253"/>
      <c r="E37" s="253"/>
      <c r="F37" s="253"/>
      <c r="G37" s="67"/>
      <c r="H37" s="220"/>
    </row>
    <row r="38" spans="1:8" ht="12.75">
      <c r="A38" s="148" t="s">
        <v>74</v>
      </c>
      <c r="B38" s="35">
        <v>350</v>
      </c>
      <c r="C38" s="68">
        <v>5</v>
      </c>
      <c r="D38" s="69">
        <v>25</v>
      </c>
      <c r="E38" s="69">
        <v>-20</v>
      </c>
      <c r="F38" s="69">
        <v>15</v>
      </c>
      <c r="G38" s="42">
        <f>SUM(B38:F38)</f>
        <v>375</v>
      </c>
      <c r="H38" s="220"/>
    </row>
    <row r="39" spans="1:8" ht="12.75">
      <c r="A39" s="148" t="s">
        <v>56</v>
      </c>
      <c r="B39" s="31">
        <v>30</v>
      </c>
      <c r="C39" s="45">
        <v>0</v>
      </c>
      <c r="D39" s="46">
        <v>5</v>
      </c>
      <c r="E39" s="46">
        <v>5</v>
      </c>
      <c r="F39" s="46">
        <v>15</v>
      </c>
      <c r="G39" s="44">
        <f>SUM(B39:F39)</f>
        <v>55</v>
      </c>
      <c r="H39" s="220"/>
    </row>
    <row r="40" spans="1:8" ht="12.75">
      <c r="A40" s="148" t="s">
        <v>75</v>
      </c>
      <c r="B40" s="31">
        <v>25</v>
      </c>
      <c r="C40" s="45">
        <v>0</v>
      </c>
      <c r="D40" s="46">
        <v>5</v>
      </c>
      <c r="E40" s="46">
        <v>2.5</v>
      </c>
      <c r="F40" s="46">
        <v>5</v>
      </c>
      <c r="G40" s="44">
        <f>SUM(B40:F40)</f>
        <v>37.5</v>
      </c>
      <c r="H40" s="220"/>
    </row>
    <row r="41" spans="1:8" ht="12.75">
      <c r="A41" s="152" t="s">
        <v>25</v>
      </c>
      <c r="B41" s="32">
        <f aca="true" t="shared" si="2" ref="B41:G41">SUM(B38:B40)</f>
        <v>405</v>
      </c>
      <c r="C41" s="41">
        <f t="shared" si="2"/>
        <v>5</v>
      </c>
      <c r="D41" s="42">
        <f t="shared" si="2"/>
        <v>35</v>
      </c>
      <c r="E41" s="42">
        <f t="shared" si="2"/>
        <v>-12.5</v>
      </c>
      <c r="F41" s="42">
        <f t="shared" si="2"/>
        <v>35</v>
      </c>
      <c r="G41" s="42">
        <f t="shared" si="2"/>
        <v>467.5</v>
      </c>
      <c r="H41" s="220"/>
    </row>
    <row r="42" spans="1:8" ht="12.75">
      <c r="A42" s="150"/>
      <c r="B42" s="36"/>
      <c r="C42" s="36"/>
      <c r="D42" s="36"/>
      <c r="E42" s="36"/>
      <c r="F42" s="36"/>
      <c r="G42" s="36"/>
      <c r="H42" s="220"/>
    </row>
    <row r="43" spans="1:8" ht="12.75" customHeight="1">
      <c r="A43" s="152" t="s">
        <v>7</v>
      </c>
      <c r="B43" s="32">
        <f>B41</f>
        <v>405</v>
      </c>
      <c r="C43" s="32">
        <f>+B43+C41</f>
        <v>410</v>
      </c>
      <c r="D43" s="32">
        <f>D41+C43</f>
        <v>445</v>
      </c>
      <c r="E43" s="32">
        <f>E41+D43</f>
        <v>432.5</v>
      </c>
      <c r="F43" s="32">
        <f>F41+E43</f>
        <v>467.5</v>
      </c>
      <c r="G43" s="32">
        <f>F43</f>
        <v>467.5</v>
      </c>
      <c r="H43" s="220"/>
    </row>
    <row r="44" spans="1:8" ht="12.75">
      <c r="A44" s="150"/>
      <c r="C44" s="22"/>
      <c r="D44" s="22"/>
      <c r="E44" s="22"/>
      <c r="F44" s="22"/>
      <c r="G44" s="22"/>
      <c r="H44" s="220"/>
    </row>
    <row r="45" spans="1:9" s="216" customFormat="1" ht="12.75" customHeight="1">
      <c r="A45" s="151" t="s">
        <v>136</v>
      </c>
      <c r="B45" s="73"/>
      <c r="C45" s="74"/>
      <c r="D45" s="75"/>
      <c r="E45" s="75"/>
      <c r="F45" s="75"/>
      <c r="G45" s="75"/>
      <c r="H45" s="219"/>
      <c r="I45" s="215"/>
    </row>
    <row r="46" spans="1:9" s="216" customFormat="1" ht="15.75" customHeight="1">
      <c r="A46" s="192" t="s">
        <v>57</v>
      </c>
      <c r="B46" s="179"/>
      <c r="C46" s="66" t="s">
        <v>0</v>
      </c>
      <c r="D46" s="60" t="s">
        <v>1</v>
      </c>
      <c r="E46" s="60" t="s">
        <v>2</v>
      </c>
      <c r="F46" s="60" t="s">
        <v>3</v>
      </c>
      <c r="G46" s="88" t="s">
        <v>134</v>
      </c>
      <c r="H46" s="183" t="s">
        <v>31</v>
      </c>
      <c r="I46" s="215"/>
    </row>
    <row r="47" spans="1:8" ht="12.75">
      <c r="A47" s="148" t="s">
        <v>4</v>
      </c>
      <c r="B47" s="1"/>
      <c r="C47" s="70">
        <f>C77</f>
        <v>746.25</v>
      </c>
      <c r="D47" s="71">
        <f>D77</f>
        <v>833.75</v>
      </c>
      <c r="E47" s="71">
        <f>E77</f>
        <v>852.5</v>
      </c>
      <c r="F47" s="71">
        <f>F77</f>
        <v>915</v>
      </c>
      <c r="G47" s="71">
        <f aca="true" t="shared" si="3" ref="G47:G53">SUM(C47:F47)</f>
        <v>3347.5</v>
      </c>
      <c r="H47" s="220"/>
    </row>
    <row r="48" spans="1:8" ht="12.75">
      <c r="A48" s="148" t="s">
        <v>53</v>
      </c>
      <c r="B48" s="1"/>
      <c r="C48" s="43">
        <f>+C47*'Inputs &amp; Assumptions'!$B$21</f>
        <v>186.5625</v>
      </c>
      <c r="D48" s="44">
        <f>+D47*'Inputs &amp; Assumptions'!$B$21</f>
        <v>208.4375</v>
      </c>
      <c r="E48" s="44">
        <f>+E47*'Inputs &amp; Assumptions'!$B$21</f>
        <v>213.125</v>
      </c>
      <c r="F48" s="44">
        <f>+F47*'Inputs &amp; Assumptions'!$B$21</f>
        <v>228.75</v>
      </c>
      <c r="G48" s="44">
        <f t="shared" si="3"/>
        <v>836.875</v>
      </c>
      <c r="H48" s="220"/>
    </row>
    <row r="49" spans="1:8" ht="12.75">
      <c r="A49" s="148" t="s">
        <v>58</v>
      </c>
      <c r="B49" s="1"/>
      <c r="C49" s="45">
        <v>75</v>
      </c>
      <c r="D49" s="46">
        <v>50</v>
      </c>
      <c r="E49" s="46">
        <v>65</v>
      </c>
      <c r="F49" s="46">
        <v>70</v>
      </c>
      <c r="G49" s="44">
        <f t="shared" si="3"/>
        <v>260</v>
      </c>
      <c r="H49" s="220"/>
    </row>
    <row r="50" spans="1:8" ht="12.75">
      <c r="A50" s="148" t="s">
        <v>59</v>
      </c>
      <c r="B50" s="1"/>
      <c r="C50" s="45">
        <v>15</v>
      </c>
      <c r="D50" s="46">
        <v>15</v>
      </c>
      <c r="E50" s="46">
        <v>15</v>
      </c>
      <c r="F50" s="46">
        <v>15</v>
      </c>
      <c r="G50" s="44">
        <f t="shared" si="3"/>
        <v>60</v>
      </c>
      <c r="H50" s="220"/>
    </row>
    <row r="51" spans="1:8" ht="12.75">
      <c r="A51" s="148" t="s">
        <v>60</v>
      </c>
      <c r="B51" s="1"/>
      <c r="C51" s="45">
        <v>150</v>
      </c>
      <c r="D51" s="46">
        <v>150</v>
      </c>
      <c r="E51" s="46">
        <v>160</v>
      </c>
      <c r="F51" s="46">
        <v>160</v>
      </c>
      <c r="G51" s="44">
        <f t="shared" si="3"/>
        <v>620</v>
      </c>
      <c r="H51" s="220"/>
    </row>
    <row r="52" spans="1:8" ht="12.75">
      <c r="A52" s="148" t="s">
        <v>23</v>
      </c>
      <c r="B52" s="1"/>
      <c r="C52" s="45">
        <v>25</v>
      </c>
      <c r="D52" s="46">
        <v>25</v>
      </c>
      <c r="E52" s="46">
        <v>25</v>
      </c>
      <c r="F52" s="46">
        <v>25</v>
      </c>
      <c r="G52" s="44">
        <f t="shared" si="3"/>
        <v>100</v>
      </c>
      <c r="H52" s="220"/>
    </row>
    <row r="53" spans="1:8" ht="12.75">
      <c r="A53" s="148" t="s">
        <v>54</v>
      </c>
      <c r="C53" s="45">
        <v>25</v>
      </c>
      <c r="D53" s="46">
        <v>25</v>
      </c>
      <c r="E53" s="46">
        <v>25</v>
      </c>
      <c r="F53" s="46">
        <v>25</v>
      </c>
      <c r="G53" s="44">
        <f t="shared" si="3"/>
        <v>100</v>
      </c>
      <c r="H53" s="220"/>
    </row>
    <row r="54" spans="1:8" ht="12.75">
      <c r="A54" s="193" t="s">
        <v>61</v>
      </c>
      <c r="B54" s="47"/>
      <c r="C54" s="41">
        <f>SUM(C47:C53)</f>
        <v>1222.8125</v>
      </c>
      <c r="D54" s="42">
        <f>SUM(D47:D53)</f>
        <v>1307.1875</v>
      </c>
      <c r="E54" s="42">
        <f>SUM(E47:E53)</f>
        <v>1355.625</v>
      </c>
      <c r="F54" s="42">
        <f>SUM(F47:F53)</f>
        <v>1438.75</v>
      </c>
      <c r="G54" s="42">
        <f>SUM(G47:G53)</f>
        <v>5324.375</v>
      </c>
      <c r="H54" s="220"/>
    </row>
    <row r="55" spans="1:8" ht="12.75">
      <c r="A55" s="150"/>
      <c r="H55" s="220"/>
    </row>
    <row r="56" spans="1:9" s="216" customFormat="1" ht="15.75" customHeight="1">
      <c r="A56" s="192" t="s">
        <v>161</v>
      </c>
      <c r="B56" s="123"/>
      <c r="C56" s="252" t="s">
        <v>178</v>
      </c>
      <c r="D56" s="252"/>
      <c r="E56" s="252"/>
      <c r="F56" s="252"/>
      <c r="G56" s="134"/>
      <c r="H56" s="221"/>
      <c r="I56" s="215"/>
    </row>
    <row r="57" spans="1:8" ht="12.75">
      <c r="A57" s="148" t="s">
        <v>70</v>
      </c>
      <c r="C57" s="76">
        <v>2</v>
      </c>
      <c r="D57" s="77">
        <v>2</v>
      </c>
      <c r="E57" s="77">
        <v>2</v>
      </c>
      <c r="F57" s="77">
        <v>2</v>
      </c>
      <c r="G57" s="78">
        <f>+F57</f>
        <v>2</v>
      </c>
      <c r="H57" s="220"/>
    </row>
    <row r="58" spans="1:8" ht="12.75">
      <c r="A58" s="148" t="s">
        <v>6</v>
      </c>
      <c r="C58" s="76">
        <v>2</v>
      </c>
      <c r="D58" s="77">
        <v>2</v>
      </c>
      <c r="E58" s="77">
        <v>2</v>
      </c>
      <c r="F58" s="77">
        <v>3</v>
      </c>
      <c r="G58" s="78">
        <f aca="true" t="shared" si="4" ref="G58:G64">+F58</f>
        <v>3</v>
      </c>
      <c r="H58" s="220"/>
    </row>
    <row r="59" spans="1:8" ht="12.75">
      <c r="A59" s="148" t="s">
        <v>76</v>
      </c>
      <c r="C59" s="76">
        <v>5</v>
      </c>
      <c r="D59" s="77">
        <v>6</v>
      </c>
      <c r="E59" s="77">
        <v>6</v>
      </c>
      <c r="F59" s="77">
        <v>6</v>
      </c>
      <c r="G59" s="78">
        <f t="shared" si="4"/>
        <v>6</v>
      </c>
      <c r="H59" s="220"/>
    </row>
    <row r="60" spans="1:8" ht="12.75">
      <c r="A60" s="148" t="s">
        <v>77</v>
      </c>
      <c r="C60" s="76">
        <v>3</v>
      </c>
      <c r="D60" s="77">
        <v>3</v>
      </c>
      <c r="E60" s="77">
        <v>3</v>
      </c>
      <c r="F60" s="77">
        <v>3</v>
      </c>
      <c r="G60" s="78">
        <f t="shared" si="4"/>
        <v>3</v>
      </c>
      <c r="H60" s="220"/>
    </row>
    <row r="61" spans="1:8" ht="12.75">
      <c r="A61" s="148" t="s">
        <v>78</v>
      </c>
      <c r="C61" s="76">
        <v>8</v>
      </c>
      <c r="D61" s="77">
        <v>9</v>
      </c>
      <c r="E61" s="77">
        <v>9</v>
      </c>
      <c r="F61" s="77">
        <v>10</v>
      </c>
      <c r="G61" s="78">
        <f t="shared" si="4"/>
        <v>10</v>
      </c>
      <c r="H61" s="220"/>
    </row>
    <row r="62" spans="1:8" ht="12.75">
      <c r="A62" s="148" t="s">
        <v>79</v>
      </c>
      <c r="C62" s="76">
        <v>3</v>
      </c>
      <c r="D62" s="77">
        <v>4</v>
      </c>
      <c r="E62" s="77">
        <v>4</v>
      </c>
      <c r="F62" s="77">
        <v>4</v>
      </c>
      <c r="G62" s="78">
        <f t="shared" si="4"/>
        <v>4</v>
      </c>
      <c r="H62" s="220"/>
    </row>
    <row r="63" spans="1:8" ht="12.75">
      <c r="A63" s="148" t="s">
        <v>80</v>
      </c>
      <c r="C63" s="76">
        <v>4</v>
      </c>
      <c r="D63" s="77">
        <v>4</v>
      </c>
      <c r="E63" s="77">
        <v>5</v>
      </c>
      <c r="F63" s="77">
        <v>5</v>
      </c>
      <c r="G63" s="78">
        <f t="shared" si="4"/>
        <v>5</v>
      </c>
      <c r="H63" s="220"/>
    </row>
    <row r="64" spans="1:8" ht="12.75">
      <c r="A64" s="148" t="s">
        <v>22</v>
      </c>
      <c r="C64" s="76">
        <v>0</v>
      </c>
      <c r="D64" s="77">
        <v>0</v>
      </c>
      <c r="E64" s="77">
        <v>0</v>
      </c>
      <c r="F64" s="77">
        <v>0</v>
      </c>
      <c r="G64" s="78">
        <f t="shared" si="4"/>
        <v>0</v>
      </c>
      <c r="H64" s="220"/>
    </row>
    <row r="65" spans="1:8" ht="12.75">
      <c r="A65" s="193" t="s">
        <v>164</v>
      </c>
      <c r="B65" s="48"/>
      <c r="C65" s="79">
        <f>SUM(C57:C64)</f>
        <v>27</v>
      </c>
      <c r="D65" s="80">
        <f>SUM(D57:D64)</f>
        <v>30</v>
      </c>
      <c r="E65" s="80">
        <f>SUM(E57:E64)</f>
        <v>31</v>
      </c>
      <c r="F65" s="80">
        <f>SUM(F57:F64)</f>
        <v>33</v>
      </c>
      <c r="G65" s="80">
        <f>SUM(G57:G64)</f>
        <v>33</v>
      </c>
      <c r="H65" s="220"/>
    </row>
    <row r="66" spans="1:8" ht="12.75">
      <c r="A66" s="150"/>
      <c r="H66" s="220"/>
    </row>
    <row r="67" spans="1:9" s="216" customFormat="1" ht="15.75" customHeight="1">
      <c r="A67" s="192" t="s">
        <v>81</v>
      </c>
      <c r="B67" s="179"/>
      <c r="C67" s="66" t="s">
        <v>0</v>
      </c>
      <c r="D67" s="60" t="s">
        <v>1</v>
      </c>
      <c r="E67" s="60" t="s">
        <v>2</v>
      </c>
      <c r="F67" s="60" t="s">
        <v>3</v>
      </c>
      <c r="G67" s="82" t="s">
        <v>189</v>
      </c>
      <c r="H67" s="183" t="s">
        <v>31</v>
      </c>
      <c r="I67" s="215"/>
    </row>
    <row r="68" spans="1:8" ht="12.75">
      <c r="A68" s="150"/>
      <c r="B68" s="177" t="s">
        <v>21</v>
      </c>
      <c r="C68" s="51"/>
      <c r="D68" s="50"/>
      <c r="E68" s="50"/>
      <c r="F68" s="50"/>
      <c r="G68" s="50"/>
      <c r="H68" s="220"/>
    </row>
    <row r="69" spans="1:8" ht="12.75">
      <c r="A69" s="148" t="s">
        <v>70</v>
      </c>
      <c r="B69" s="35">
        <v>150</v>
      </c>
      <c r="C69" s="52">
        <f>+$B$69*C57/4</f>
        <v>75</v>
      </c>
      <c r="D69" s="53">
        <f>+$B$69*D57/4</f>
        <v>75</v>
      </c>
      <c r="E69" s="53">
        <f>+$B$69*E57/4</f>
        <v>75</v>
      </c>
      <c r="F69" s="53">
        <f>+$B$69*F57/4</f>
        <v>75</v>
      </c>
      <c r="G69" s="42">
        <f>SUM(C69:F69)</f>
        <v>300</v>
      </c>
      <c r="H69" s="220"/>
    </row>
    <row r="70" spans="1:8" ht="12.75">
      <c r="A70" s="148" t="s">
        <v>6</v>
      </c>
      <c r="B70" s="31">
        <v>120</v>
      </c>
      <c r="C70" s="54">
        <f>+$B$70*C58/4</f>
        <v>60</v>
      </c>
      <c r="D70" s="55">
        <f>+$B$70*D58/4</f>
        <v>60</v>
      </c>
      <c r="E70" s="55">
        <f>+$B$70*E58/4</f>
        <v>60</v>
      </c>
      <c r="F70" s="55">
        <f>+$B$70*F58/4</f>
        <v>90</v>
      </c>
      <c r="G70" s="44">
        <f aca="true" t="shared" si="5" ref="G70:G76">SUM(C70:F70)</f>
        <v>270</v>
      </c>
      <c r="H70" s="220"/>
    </row>
    <row r="71" spans="1:8" ht="12.75">
      <c r="A71" s="148" t="s">
        <v>76</v>
      </c>
      <c r="B71" s="31">
        <v>110</v>
      </c>
      <c r="C71" s="54">
        <f>+$B$71*C59/4</f>
        <v>137.5</v>
      </c>
      <c r="D71" s="55">
        <f>+$B$71*D59/4</f>
        <v>165</v>
      </c>
      <c r="E71" s="55">
        <f>+$B$71*E59/4</f>
        <v>165</v>
      </c>
      <c r="F71" s="55">
        <f>+$B$71*F59/4</f>
        <v>165</v>
      </c>
      <c r="G71" s="44">
        <f t="shared" si="5"/>
        <v>632.5</v>
      </c>
      <c r="H71" s="220"/>
    </row>
    <row r="72" spans="1:8" ht="12.75">
      <c r="A72" s="148" t="s">
        <v>77</v>
      </c>
      <c r="B72" s="31">
        <v>75</v>
      </c>
      <c r="C72" s="54">
        <f>+$B$72*C60/4</f>
        <v>56.25</v>
      </c>
      <c r="D72" s="55">
        <f>+$B$72*D60/4</f>
        <v>56.25</v>
      </c>
      <c r="E72" s="55">
        <f>+$B$72*E60/4</f>
        <v>56.25</v>
      </c>
      <c r="F72" s="55">
        <f>+$B$72*F60/4</f>
        <v>56.25</v>
      </c>
      <c r="G72" s="44">
        <f t="shared" si="5"/>
        <v>225</v>
      </c>
      <c r="H72" s="220"/>
    </row>
    <row r="73" spans="1:8" ht="12.75">
      <c r="A73" s="148" t="s">
        <v>78</v>
      </c>
      <c r="B73" s="31">
        <v>130</v>
      </c>
      <c r="C73" s="54">
        <f>+$B$73*C61/4</f>
        <v>260</v>
      </c>
      <c r="D73" s="55">
        <f>+$B$73*D61/4</f>
        <v>292.5</v>
      </c>
      <c r="E73" s="55">
        <f>+$B$73*E61/4</f>
        <v>292.5</v>
      </c>
      <c r="F73" s="55">
        <f>+$B$73*F61/4</f>
        <v>325</v>
      </c>
      <c r="G73" s="44">
        <f t="shared" si="5"/>
        <v>1170</v>
      </c>
      <c r="H73" s="220"/>
    </row>
    <row r="74" spans="1:8" ht="12.75">
      <c r="A74" s="148" t="s">
        <v>79</v>
      </c>
      <c r="B74" s="31">
        <v>110</v>
      </c>
      <c r="C74" s="54">
        <f>+$B$74*C62/4</f>
        <v>82.5</v>
      </c>
      <c r="D74" s="55">
        <f>+$B$74*D62/4</f>
        <v>110</v>
      </c>
      <c r="E74" s="55">
        <f>+$B$74*E62/4</f>
        <v>110</v>
      </c>
      <c r="F74" s="55">
        <f>+$B$74*F62/4</f>
        <v>110</v>
      </c>
      <c r="G74" s="44">
        <f t="shared" si="5"/>
        <v>412.5</v>
      </c>
      <c r="H74" s="220"/>
    </row>
    <row r="75" spans="1:8" ht="12.75">
      <c r="A75" s="148" t="s">
        <v>80</v>
      </c>
      <c r="B75" s="31">
        <v>75</v>
      </c>
      <c r="C75" s="54">
        <f>+$B$75*C63/4</f>
        <v>75</v>
      </c>
      <c r="D75" s="55">
        <f>+$B$75*D63/4</f>
        <v>75</v>
      </c>
      <c r="E75" s="55">
        <f>+$B$75*E63/4</f>
        <v>93.75</v>
      </c>
      <c r="F75" s="55">
        <f>+$B$75*F63/4</f>
        <v>93.75</v>
      </c>
      <c r="G75" s="44">
        <f t="shared" si="5"/>
        <v>337.5</v>
      </c>
      <c r="H75" s="220"/>
    </row>
    <row r="76" spans="1:8" ht="12.75">
      <c r="A76" s="148" t="s">
        <v>22</v>
      </c>
      <c r="B76" s="31">
        <v>0</v>
      </c>
      <c r="C76" s="54">
        <f>+$B$76*C64/4</f>
        <v>0</v>
      </c>
      <c r="D76" s="55">
        <f>+$B$76*D64/4</f>
        <v>0</v>
      </c>
      <c r="E76" s="55">
        <f>+$B$76*E64/4</f>
        <v>0</v>
      </c>
      <c r="F76" s="55">
        <f>+$B$76*F64/4</f>
        <v>0</v>
      </c>
      <c r="G76" s="44">
        <f t="shared" si="5"/>
        <v>0</v>
      </c>
      <c r="H76" s="220"/>
    </row>
    <row r="77" spans="1:8" ht="12.75">
      <c r="A77" s="193" t="s">
        <v>62</v>
      </c>
      <c r="B77" s="81"/>
      <c r="C77" s="41">
        <f>SUM(C69:C76)</f>
        <v>746.25</v>
      </c>
      <c r="D77" s="42">
        <f>SUM(D69:D76)</f>
        <v>833.75</v>
      </c>
      <c r="E77" s="42">
        <f>SUM(E69:E76)</f>
        <v>852.5</v>
      </c>
      <c r="F77" s="42">
        <f>SUM(F69:F76)</f>
        <v>915</v>
      </c>
      <c r="G77" s="42">
        <f>SUM(G69:G76)</f>
        <v>3347.5</v>
      </c>
      <c r="H77" s="220"/>
    </row>
    <row r="78" spans="1:8" s="211" customFormat="1" ht="12.75">
      <c r="A78" s="152"/>
      <c r="B78" s="3"/>
      <c r="C78" s="9"/>
      <c r="D78" s="9"/>
      <c r="E78" s="9"/>
      <c r="F78" s="9"/>
      <c r="G78" s="10"/>
      <c r="H78" s="220"/>
    </row>
    <row r="79" spans="1:9" s="216" customFormat="1" ht="12.75" customHeight="1">
      <c r="A79" s="151" t="s">
        <v>137</v>
      </c>
      <c r="B79" s="73"/>
      <c r="C79" s="74"/>
      <c r="D79" s="75"/>
      <c r="E79" s="75"/>
      <c r="F79" s="75"/>
      <c r="G79" s="75"/>
      <c r="H79" s="219"/>
      <c r="I79" s="215"/>
    </row>
    <row r="80" spans="1:9" s="216" customFormat="1" ht="15.75" customHeight="1">
      <c r="A80" s="192" t="s">
        <v>63</v>
      </c>
      <c r="B80" s="179"/>
      <c r="C80" s="66" t="s">
        <v>0</v>
      </c>
      <c r="D80" s="60" t="s">
        <v>1</v>
      </c>
      <c r="E80" s="60" t="s">
        <v>2</v>
      </c>
      <c r="F80" s="60" t="s">
        <v>3</v>
      </c>
      <c r="G80" s="82" t="s">
        <v>134</v>
      </c>
      <c r="H80" s="183" t="s">
        <v>31</v>
      </c>
      <c r="I80" s="215"/>
    </row>
    <row r="81" spans="1:8" ht="12.75">
      <c r="A81" s="148" t="s">
        <v>4</v>
      </c>
      <c r="B81" s="1"/>
      <c r="C81" s="70">
        <f>C129</f>
        <v>613.75</v>
      </c>
      <c r="D81" s="71">
        <f>D129</f>
        <v>613.75</v>
      </c>
      <c r="E81" s="71">
        <f>E129</f>
        <v>613.75</v>
      </c>
      <c r="F81" s="71">
        <f>F129</f>
        <v>646.25</v>
      </c>
      <c r="G81" s="71">
        <f>SUM(C81:F81)</f>
        <v>2487.5</v>
      </c>
      <c r="H81" s="220"/>
    </row>
    <row r="82" spans="1:8" ht="12.75">
      <c r="A82" s="148" t="s">
        <v>53</v>
      </c>
      <c r="B82" s="1"/>
      <c r="C82" s="43">
        <f>+C81*'Inputs &amp; Assumptions'!$B$21</f>
        <v>153.4375</v>
      </c>
      <c r="D82" s="44">
        <f>+D81*'Inputs &amp; Assumptions'!$B$21</f>
        <v>153.4375</v>
      </c>
      <c r="E82" s="44">
        <f>+E81*'Inputs &amp; Assumptions'!$B$21</f>
        <v>153.4375</v>
      </c>
      <c r="F82" s="44">
        <f>+F81*'Inputs &amp; Assumptions'!$B$21</f>
        <v>161.5625</v>
      </c>
      <c r="G82" s="44">
        <f>SUM(C82:F82)</f>
        <v>621.875</v>
      </c>
      <c r="H82" s="195"/>
    </row>
    <row r="83" spans="1:8" ht="12.75">
      <c r="A83" s="148" t="s">
        <v>64</v>
      </c>
      <c r="B83" s="1"/>
      <c r="C83" s="43">
        <f>(+C138/'Inputs &amp; Assumptions'!$B$23)/4</f>
        <v>40</v>
      </c>
      <c r="D83" s="44">
        <f>(+D138/'Inputs &amp; Assumptions'!$B$23)/4</f>
        <v>40.25</v>
      </c>
      <c r="E83" s="44">
        <f>(+E138/'Inputs &amp; Assumptions'!$B$23)/4</f>
        <v>40.5</v>
      </c>
      <c r="F83" s="44">
        <f>(+F138/'Inputs &amp; Assumptions'!$B$23)/4</f>
        <v>40.5</v>
      </c>
      <c r="G83" s="44">
        <f aca="true" t="shared" si="6" ref="G83:G95">SUM(C83:F83)</f>
        <v>161.25</v>
      </c>
      <c r="H83" s="195"/>
    </row>
    <row r="84" spans="1:8" ht="12.75">
      <c r="A84" s="148" t="s">
        <v>9</v>
      </c>
      <c r="B84" s="1"/>
      <c r="C84" s="45">
        <v>0</v>
      </c>
      <c r="D84" s="46">
        <v>0</v>
      </c>
      <c r="E84" s="46">
        <v>0</v>
      </c>
      <c r="F84" s="46">
        <v>0</v>
      </c>
      <c r="G84" s="44">
        <f t="shared" si="6"/>
        <v>0</v>
      </c>
      <c r="H84" s="195"/>
    </row>
    <row r="85" spans="1:8" ht="12.75">
      <c r="A85" s="148" t="s">
        <v>10</v>
      </c>
      <c r="B85" s="1"/>
      <c r="C85" s="45">
        <v>12</v>
      </c>
      <c r="D85" s="46">
        <v>12</v>
      </c>
      <c r="E85" s="46">
        <v>12</v>
      </c>
      <c r="F85" s="46">
        <v>12</v>
      </c>
      <c r="G85" s="44">
        <f t="shared" si="6"/>
        <v>48</v>
      </c>
      <c r="H85" s="195"/>
    </row>
    <row r="86" spans="1:8" ht="12.75">
      <c r="A86" s="148" t="s">
        <v>65</v>
      </c>
      <c r="B86" s="1"/>
      <c r="C86" s="45">
        <v>10</v>
      </c>
      <c r="D86" s="46">
        <v>20</v>
      </c>
      <c r="E86" s="46">
        <v>10</v>
      </c>
      <c r="F86" s="46">
        <v>10</v>
      </c>
      <c r="G86" s="44">
        <f t="shared" si="6"/>
        <v>50</v>
      </c>
      <c r="H86" s="195"/>
    </row>
    <row r="87" spans="1:8" ht="12.75">
      <c r="A87" s="148" t="s">
        <v>66</v>
      </c>
      <c r="B87" s="1"/>
      <c r="C87" s="45">
        <v>5</v>
      </c>
      <c r="D87" s="46">
        <v>5</v>
      </c>
      <c r="E87" s="46">
        <v>5</v>
      </c>
      <c r="F87" s="46">
        <v>5</v>
      </c>
      <c r="G87" s="44">
        <f t="shared" si="6"/>
        <v>20</v>
      </c>
      <c r="H87" s="195"/>
    </row>
    <row r="88" spans="1:8" ht="12.75">
      <c r="A88" s="148" t="s">
        <v>67</v>
      </c>
      <c r="B88" s="1"/>
      <c r="C88" s="45">
        <v>2</v>
      </c>
      <c r="D88" s="46">
        <v>2</v>
      </c>
      <c r="E88" s="46">
        <v>2</v>
      </c>
      <c r="F88" s="46">
        <v>2</v>
      </c>
      <c r="G88" s="44">
        <f t="shared" si="6"/>
        <v>8</v>
      </c>
      <c r="H88" s="195"/>
    </row>
    <row r="89" spans="1:8" ht="12.75">
      <c r="A89" s="148" t="s">
        <v>8</v>
      </c>
      <c r="B89" s="1"/>
      <c r="C89" s="45">
        <v>25</v>
      </c>
      <c r="D89" s="46">
        <v>25</v>
      </c>
      <c r="E89" s="46">
        <v>25</v>
      </c>
      <c r="F89" s="46">
        <v>25</v>
      </c>
      <c r="G89" s="44">
        <f t="shared" si="6"/>
        <v>100</v>
      </c>
      <c r="H89" s="195"/>
    </row>
    <row r="90" spans="1:8" ht="12.75">
      <c r="A90" s="148" t="s">
        <v>68</v>
      </c>
      <c r="B90" s="1"/>
      <c r="C90" s="45">
        <v>20</v>
      </c>
      <c r="D90" s="46">
        <v>20</v>
      </c>
      <c r="E90" s="46">
        <v>20</v>
      </c>
      <c r="F90" s="46">
        <v>20</v>
      </c>
      <c r="G90" s="44">
        <f t="shared" si="6"/>
        <v>80</v>
      </c>
      <c r="H90" s="195"/>
    </row>
    <row r="91" spans="1:8" ht="12.75">
      <c r="A91" s="148" t="s">
        <v>36</v>
      </c>
      <c r="B91" s="1"/>
      <c r="C91" s="45">
        <v>10</v>
      </c>
      <c r="D91" s="46">
        <v>10</v>
      </c>
      <c r="E91" s="46">
        <v>10</v>
      </c>
      <c r="F91" s="46">
        <v>10</v>
      </c>
      <c r="G91" s="44">
        <f t="shared" si="6"/>
        <v>40</v>
      </c>
      <c r="H91" s="195"/>
    </row>
    <row r="92" spans="1:8" ht="12.75">
      <c r="A92" s="148" t="s">
        <v>69</v>
      </c>
      <c r="B92" s="1"/>
      <c r="C92" s="45">
        <v>10</v>
      </c>
      <c r="D92" s="46">
        <v>10</v>
      </c>
      <c r="E92" s="46">
        <v>10</v>
      </c>
      <c r="F92" s="46">
        <v>10</v>
      </c>
      <c r="G92" s="44">
        <f t="shared" si="6"/>
        <v>40</v>
      </c>
      <c r="H92" s="195"/>
    </row>
    <row r="93" spans="1:8" ht="12.75">
      <c r="A93" s="148" t="s">
        <v>176</v>
      </c>
      <c r="B93" s="1"/>
      <c r="C93" s="45">
        <v>15</v>
      </c>
      <c r="D93" s="46">
        <v>15</v>
      </c>
      <c r="E93" s="46">
        <v>15</v>
      </c>
      <c r="F93" s="46">
        <v>15</v>
      </c>
      <c r="G93" s="44">
        <f t="shared" si="6"/>
        <v>60</v>
      </c>
      <c r="H93" s="195"/>
    </row>
    <row r="94" spans="1:8" ht="12.75">
      <c r="A94" s="148" t="s">
        <v>177</v>
      </c>
      <c r="B94" s="1"/>
      <c r="C94" s="45">
        <v>25</v>
      </c>
      <c r="D94" s="46">
        <v>25</v>
      </c>
      <c r="E94" s="46">
        <v>25</v>
      </c>
      <c r="F94" s="46">
        <v>25</v>
      </c>
      <c r="G94" s="44">
        <f t="shared" si="6"/>
        <v>100</v>
      </c>
      <c r="H94" s="195"/>
    </row>
    <row r="95" spans="1:8" ht="12.75">
      <c r="A95" s="148" t="s">
        <v>35</v>
      </c>
      <c r="C95" s="45">
        <v>2</v>
      </c>
      <c r="D95" s="46">
        <v>3</v>
      </c>
      <c r="E95" s="46">
        <v>4</v>
      </c>
      <c r="F95" s="46">
        <v>5</v>
      </c>
      <c r="G95" s="44">
        <f t="shared" si="6"/>
        <v>14</v>
      </c>
      <c r="H95" s="195"/>
    </row>
    <row r="96" spans="1:8" ht="12.75">
      <c r="A96" s="193" t="s">
        <v>82</v>
      </c>
      <c r="B96" s="47"/>
      <c r="C96" s="41">
        <f>SUM(C81:C95)</f>
        <v>943.1875</v>
      </c>
      <c r="D96" s="42">
        <f>SUM(D81:D95)</f>
        <v>954.4375</v>
      </c>
      <c r="E96" s="42">
        <f>SUM(E81:E95)</f>
        <v>945.6875</v>
      </c>
      <c r="F96" s="42">
        <f>SUM(F81:F95)</f>
        <v>987.3125</v>
      </c>
      <c r="G96" s="42">
        <f>SUM(G81:G95)</f>
        <v>3830.625</v>
      </c>
      <c r="H96" s="195"/>
    </row>
    <row r="97" spans="1:8" ht="12.75">
      <c r="A97" s="150"/>
      <c r="H97" s="195"/>
    </row>
    <row r="98" spans="1:9" s="216" customFormat="1" ht="15.75" customHeight="1">
      <c r="A98" s="192" t="s">
        <v>165</v>
      </c>
      <c r="B98" s="123"/>
      <c r="C98" s="252" t="s">
        <v>178</v>
      </c>
      <c r="D98" s="252"/>
      <c r="E98" s="252"/>
      <c r="F98" s="252"/>
      <c r="G98" s="89"/>
      <c r="H98" s="183" t="s">
        <v>31</v>
      </c>
      <c r="I98" s="215"/>
    </row>
    <row r="99" spans="1:8" ht="12.75">
      <c r="A99" s="148" t="s">
        <v>83</v>
      </c>
      <c r="C99" s="83">
        <v>1</v>
      </c>
      <c r="D99" s="84">
        <v>1</v>
      </c>
      <c r="E99" s="84">
        <v>1</v>
      </c>
      <c r="F99" s="84">
        <v>1</v>
      </c>
      <c r="G99" s="85">
        <f>+F99</f>
        <v>1</v>
      </c>
      <c r="H99" s="195"/>
    </row>
    <row r="100" spans="1:8" ht="12.75">
      <c r="A100" s="148" t="s">
        <v>84</v>
      </c>
      <c r="C100" s="76">
        <v>1</v>
      </c>
      <c r="D100" s="77">
        <v>1</v>
      </c>
      <c r="E100" s="77">
        <v>1</v>
      </c>
      <c r="F100" s="77">
        <v>1</v>
      </c>
      <c r="G100" s="78">
        <f aca="true" t="shared" si="7" ref="G100:G111">+F100</f>
        <v>1</v>
      </c>
      <c r="H100" s="195"/>
    </row>
    <row r="101" spans="1:8" ht="12.75">
      <c r="A101" s="148" t="s">
        <v>85</v>
      </c>
      <c r="C101" s="76">
        <v>1</v>
      </c>
      <c r="D101" s="77">
        <v>1</v>
      </c>
      <c r="E101" s="77">
        <v>1</v>
      </c>
      <c r="F101" s="77">
        <v>1</v>
      </c>
      <c r="G101" s="78">
        <f t="shared" si="7"/>
        <v>1</v>
      </c>
      <c r="H101" s="195"/>
    </row>
    <row r="102" spans="1:8" ht="12.75">
      <c r="A102" s="148" t="s">
        <v>86</v>
      </c>
      <c r="C102" s="76">
        <v>1</v>
      </c>
      <c r="D102" s="77">
        <v>1</v>
      </c>
      <c r="E102" s="77">
        <v>1</v>
      </c>
      <c r="F102" s="77">
        <v>1</v>
      </c>
      <c r="G102" s="78">
        <f t="shared" si="7"/>
        <v>1</v>
      </c>
      <c r="H102" s="195"/>
    </row>
    <row r="103" spans="1:8" ht="12.75">
      <c r="A103" s="148" t="s">
        <v>87</v>
      </c>
      <c r="C103" s="76">
        <v>6</v>
      </c>
      <c r="D103" s="77">
        <v>6</v>
      </c>
      <c r="E103" s="77">
        <v>6</v>
      </c>
      <c r="F103" s="77">
        <v>6</v>
      </c>
      <c r="G103" s="78">
        <f t="shared" si="7"/>
        <v>6</v>
      </c>
      <c r="H103" s="195"/>
    </row>
    <row r="104" spans="1:8" ht="12.75">
      <c r="A104" s="148" t="s">
        <v>88</v>
      </c>
      <c r="C104" s="76">
        <v>1</v>
      </c>
      <c r="D104" s="77">
        <v>1</v>
      </c>
      <c r="E104" s="77">
        <v>1</v>
      </c>
      <c r="F104" s="77">
        <v>1</v>
      </c>
      <c r="G104" s="78">
        <f t="shared" si="7"/>
        <v>1</v>
      </c>
      <c r="H104" s="195"/>
    </row>
    <row r="105" spans="1:8" ht="12.75">
      <c r="A105" s="148" t="s">
        <v>89</v>
      </c>
      <c r="C105" s="76">
        <v>4</v>
      </c>
      <c r="D105" s="77">
        <v>4</v>
      </c>
      <c r="E105" s="77">
        <v>4</v>
      </c>
      <c r="F105" s="77">
        <v>5</v>
      </c>
      <c r="G105" s="78">
        <f t="shared" si="7"/>
        <v>5</v>
      </c>
      <c r="H105" s="195"/>
    </row>
    <row r="106" spans="1:8" ht="12.75">
      <c r="A106" s="148" t="s">
        <v>90</v>
      </c>
      <c r="C106" s="76">
        <v>1</v>
      </c>
      <c r="D106" s="77">
        <v>1</v>
      </c>
      <c r="E106" s="77">
        <v>1</v>
      </c>
      <c r="F106" s="77">
        <v>1</v>
      </c>
      <c r="G106" s="78">
        <f t="shared" si="7"/>
        <v>1</v>
      </c>
      <c r="H106" s="195"/>
    </row>
    <row r="107" spans="1:8" ht="12.75">
      <c r="A107" s="148" t="s">
        <v>91</v>
      </c>
      <c r="C107" s="76">
        <v>2</v>
      </c>
      <c r="D107" s="77">
        <v>2</v>
      </c>
      <c r="E107" s="77">
        <v>2</v>
      </c>
      <c r="F107" s="77">
        <v>2</v>
      </c>
      <c r="G107" s="78">
        <f t="shared" si="7"/>
        <v>2</v>
      </c>
      <c r="H107" s="195"/>
    </row>
    <row r="108" spans="1:8" ht="12.75">
      <c r="A108" s="148" t="s">
        <v>133</v>
      </c>
      <c r="C108" s="76">
        <v>3</v>
      </c>
      <c r="D108" s="77">
        <v>3</v>
      </c>
      <c r="E108" s="77">
        <v>3</v>
      </c>
      <c r="F108" s="77">
        <v>4</v>
      </c>
      <c r="G108" s="78">
        <f t="shared" si="7"/>
        <v>4</v>
      </c>
      <c r="H108" s="195"/>
    </row>
    <row r="109" spans="1:8" ht="12.75">
      <c r="A109" s="148" t="s">
        <v>92</v>
      </c>
      <c r="C109" s="76">
        <v>2</v>
      </c>
      <c r="D109" s="77">
        <v>2</v>
      </c>
      <c r="E109" s="77">
        <v>2</v>
      </c>
      <c r="F109" s="77">
        <v>2</v>
      </c>
      <c r="G109" s="78">
        <f t="shared" si="7"/>
        <v>2</v>
      </c>
      <c r="H109" s="195"/>
    </row>
    <row r="110" spans="1:8" ht="12.75">
      <c r="A110" s="148" t="s">
        <v>93</v>
      </c>
      <c r="C110" s="76">
        <v>3</v>
      </c>
      <c r="D110" s="77">
        <v>3</v>
      </c>
      <c r="E110" s="77">
        <v>3</v>
      </c>
      <c r="F110" s="77">
        <v>3</v>
      </c>
      <c r="G110" s="78">
        <f t="shared" si="7"/>
        <v>3</v>
      </c>
      <c r="H110" s="195"/>
    </row>
    <row r="111" spans="1:8" ht="12.75">
      <c r="A111" s="148" t="s">
        <v>22</v>
      </c>
      <c r="C111" s="76">
        <v>0</v>
      </c>
      <c r="D111" s="77">
        <v>0</v>
      </c>
      <c r="E111" s="77">
        <v>0</v>
      </c>
      <c r="F111" s="77">
        <v>0</v>
      </c>
      <c r="G111" s="78">
        <f t="shared" si="7"/>
        <v>0</v>
      </c>
      <c r="H111" s="220"/>
    </row>
    <row r="112" spans="1:8" ht="12.75">
      <c r="A112" s="193" t="s">
        <v>166</v>
      </c>
      <c r="B112" s="48"/>
      <c r="C112" s="79">
        <f>SUM(C99:C111)</f>
        <v>26</v>
      </c>
      <c r="D112" s="80">
        <f>SUM(D99:D111)</f>
        <v>26</v>
      </c>
      <c r="E112" s="80">
        <f>SUM(E99:E111)</f>
        <v>26</v>
      </c>
      <c r="F112" s="80">
        <f>SUM(F99:F111)</f>
        <v>28</v>
      </c>
      <c r="G112" s="80">
        <f>+F112</f>
        <v>28</v>
      </c>
      <c r="H112" s="220"/>
    </row>
    <row r="113" spans="1:8" ht="12.75">
      <c r="A113" s="150"/>
      <c r="H113" s="220"/>
    </row>
    <row r="114" spans="1:9" s="216" customFormat="1" ht="15.75" customHeight="1">
      <c r="A114" s="192" t="s">
        <v>94</v>
      </c>
      <c r="B114" s="179"/>
      <c r="C114" s="66" t="s">
        <v>0</v>
      </c>
      <c r="D114" s="60" t="s">
        <v>1</v>
      </c>
      <c r="E114" s="60" t="s">
        <v>2</v>
      </c>
      <c r="F114" s="60" t="s">
        <v>3</v>
      </c>
      <c r="G114" s="82" t="s">
        <v>189</v>
      </c>
      <c r="H114" s="183" t="s">
        <v>31</v>
      </c>
      <c r="I114" s="215"/>
    </row>
    <row r="115" spans="1:8" ht="12.75">
      <c r="A115" s="155"/>
      <c r="B115" s="177" t="s">
        <v>21</v>
      </c>
      <c r="C115" s="86"/>
      <c r="D115" s="87"/>
      <c r="E115" s="87"/>
      <c r="F115" s="87"/>
      <c r="G115" s="87"/>
      <c r="H115" s="220"/>
    </row>
    <row r="116" spans="1:8" ht="12.75">
      <c r="A116" s="148" t="s">
        <v>83</v>
      </c>
      <c r="B116" s="35">
        <v>300</v>
      </c>
      <c r="C116" s="52">
        <f>+$B$116*C99/4</f>
        <v>75</v>
      </c>
      <c r="D116" s="53">
        <f>+$B$116*D99/4</f>
        <v>75</v>
      </c>
      <c r="E116" s="53">
        <f>+$B$116*E99/4</f>
        <v>75</v>
      </c>
      <c r="F116" s="53">
        <f>+$B$116*F99/4</f>
        <v>75</v>
      </c>
      <c r="G116" s="42">
        <f aca="true" t="shared" si="8" ref="G116:G128">SUM(C116:F116)</f>
        <v>300</v>
      </c>
      <c r="H116" s="195"/>
    </row>
    <row r="117" spans="1:8" ht="12.75">
      <c r="A117" s="148" t="s">
        <v>84</v>
      </c>
      <c r="B117" s="31">
        <v>225</v>
      </c>
      <c r="C117" s="54">
        <f>+$B$117*C100/4</f>
        <v>56.25</v>
      </c>
      <c r="D117" s="55">
        <f>+$B$117*D100/4</f>
        <v>56.25</v>
      </c>
      <c r="E117" s="55">
        <f>+$B$117*E100/4</f>
        <v>56.25</v>
      </c>
      <c r="F117" s="55">
        <f>+$B$117*F100/4</f>
        <v>56.25</v>
      </c>
      <c r="G117" s="44">
        <f t="shared" si="8"/>
        <v>225</v>
      </c>
      <c r="H117" s="195"/>
    </row>
    <row r="118" spans="1:8" ht="12.75">
      <c r="A118" s="148" t="s">
        <v>85</v>
      </c>
      <c r="B118" s="31">
        <v>200</v>
      </c>
      <c r="C118" s="54">
        <f>+$B$118*C101/4</f>
        <v>50</v>
      </c>
      <c r="D118" s="55">
        <f>+$B$118*D101/4</f>
        <v>50</v>
      </c>
      <c r="E118" s="55">
        <f>+$B$118*E101/4</f>
        <v>50</v>
      </c>
      <c r="F118" s="55">
        <f>+$B$118*F101/4</f>
        <v>50</v>
      </c>
      <c r="G118" s="44">
        <f t="shared" si="8"/>
        <v>200</v>
      </c>
      <c r="H118" s="195"/>
    </row>
    <row r="119" spans="1:8" ht="12.75">
      <c r="A119" s="148" t="s">
        <v>86</v>
      </c>
      <c r="B119" s="31">
        <v>160</v>
      </c>
      <c r="C119" s="54">
        <f>+$B$119*C102/4</f>
        <v>40</v>
      </c>
      <c r="D119" s="55">
        <f>+$B$119*D102/4</f>
        <v>40</v>
      </c>
      <c r="E119" s="55">
        <f>+$B$119*E102/4</f>
        <v>40</v>
      </c>
      <c r="F119" s="55">
        <f>+$B$119*F102/4</f>
        <v>40</v>
      </c>
      <c r="G119" s="44">
        <f t="shared" si="8"/>
        <v>160</v>
      </c>
      <c r="H119" s="195"/>
    </row>
    <row r="120" spans="1:8" ht="12.75">
      <c r="A120" s="148" t="s">
        <v>87</v>
      </c>
      <c r="B120" s="31">
        <v>50</v>
      </c>
      <c r="C120" s="54">
        <f>+$B$120*C103/4</f>
        <v>75</v>
      </c>
      <c r="D120" s="55">
        <f>+$B$120*D103/4</f>
        <v>75</v>
      </c>
      <c r="E120" s="55">
        <f>+$B$120*E103/4</f>
        <v>75</v>
      </c>
      <c r="F120" s="55">
        <f>+$B$120*F103/4</f>
        <v>75</v>
      </c>
      <c r="G120" s="44">
        <f t="shared" si="8"/>
        <v>300</v>
      </c>
      <c r="H120" s="195"/>
    </row>
    <row r="121" spans="1:8" ht="12.75">
      <c r="A121" s="148" t="s">
        <v>88</v>
      </c>
      <c r="B121" s="31">
        <v>90</v>
      </c>
      <c r="C121" s="54">
        <f>+$B$121*C104/4</f>
        <v>22.5</v>
      </c>
      <c r="D121" s="55">
        <f>+$B$121*D104/4</f>
        <v>22.5</v>
      </c>
      <c r="E121" s="55">
        <f>+$B$121*E104/4</f>
        <v>22.5</v>
      </c>
      <c r="F121" s="55">
        <f>+$B$121*F104/4</f>
        <v>22.5</v>
      </c>
      <c r="G121" s="44">
        <f t="shared" si="8"/>
        <v>90</v>
      </c>
      <c r="H121" s="195"/>
    </row>
    <row r="122" spans="1:8" ht="12.75">
      <c r="A122" s="148" t="s">
        <v>89</v>
      </c>
      <c r="B122" s="31">
        <v>60</v>
      </c>
      <c r="C122" s="54">
        <f>+$B$122*C105/4</f>
        <v>60</v>
      </c>
      <c r="D122" s="55">
        <f>+$B$122*D105/4</f>
        <v>60</v>
      </c>
      <c r="E122" s="55">
        <f>+$B$122*E105/4</f>
        <v>60</v>
      </c>
      <c r="F122" s="55">
        <f>+$B$122*F105/4</f>
        <v>75</v>
      </c>
      <c r="G122" s="44">
        <f t="shared" si="8"/>
        <v>255</v>
      </c>
      <c r="H122" s="195"/>
    </row>
    <row r="123" spans="1:8" ht="12.75">
      <c r="A123" s="148" t="s">
        <v>90</v>
      </c>
      <c r="B123" s="31">
        <v>100</v>
      </c>
      <c r="C123" s="54">
        <f>+$B$123*C106/4</f>
        <v>25</v>
      </c>
      <c r="D123" s="55">
        <f>+$B$123*D106/4</f>
        <v>25</v>
      </c>
      <c r="E123" s="55">
        <f>+$B$123*E106/4</f>
        <v>25</v>
      </c>
      <c r="F123" s="55">
        <f>+$B$123*F106/4</f>
        <v>25</v>
      </c>
      <c r="G123" s="44">
        <f t="shared" si="8"/>
        <v>100</v>
      </c>
      <c r="H123" s="220"/>
    </row>
    <row r="124" spans="1:8" ht="12.75">
      <c r="A124" s="148" t="s">
        <v>91</v>
      </c>
      <c r="B124" s="31">
        <v>90</v>
      </c>
      <c r="C124" s="54">
        <f>+$B$124*C107/4</f>
        <v>45</v>
      </c>
      <c r="D124" s="55">
        <f>+$B$124*D107/4</f>
        <v>45</v>
      </c>
      <c r="E124" s="55">
        <f>+$B$124*E107/4</f>
        <v>45</v>
      </c>
      <c r="F124" s="55">
        <f>+$B$124*F107/4</f>
        <v>45</v>
      </c>
      <c r="G124" s="44">
        <f t="shared" si="8"/>
        <v>180</v>
      </c>
      <c r="H124" s="220"/>
    </row>
    <row r="125" spans="1:8" ht="12.75">
      <c r="A125" s="148" t="s">
        <v>133</v>
      </c>
      <c r="B125" s="31">
        <v>70</v>
      </c>
      <c r="C125" s="54">
        <f>+$B$125*C108/4</f>
        <v>52.5</v>
      </c>
      <c r="D125" s="55">
        <f>+$B$125*D108/4</f>
        <v>52.5</v>
      </c>
      <c r="E125" s="55">
        <f>+$B$125*E108/4</f>
        <v>52.5</v>
      </c>
      <c r="F125" s="55">
        <f>+$B$125*F108/4</f>
        <v>70</v>
      </c>
      <c r="G125" s="44">
        <f t="shared" si="8"/>
        <v>227.5</v>
      </c>
      <c r="H125" s="220"/>
    </row>
    <row r="126" spans="1:8" ht="12.75">
      <c r="A126" s="148" t="s">
        <v>92</v>
      </c>
      <c r="B126" s="31">
        <v>120</v>
      </c>
      <c r="C126" s="54">
        <f>+$B$126*C109/4</f>
        <v>60</v>
      </c>
      <c r="D126" s="55">
        <f>+$B$126*D109/4</f>
        <v>60</v>
      </c>
      <c r="E126" s="55">
        <f>+$B$126*E109/4</f>
        <v>60</v>
      </c>
      <c r="F126" s="55">
        <f>+$B$126*F109/4</f>
        <v>60</v>
      </c>
      <c r="G126" s="44">
        <f t="shared" si="8"/>
        <v>240</v>
      </c>
      <c r="H126" s="220"/>
    </row>
    <row r="127" spans="1:8" ht="12.75">
      <c r="A127" s="148" t="s">
        <v>93</v>
      </c>
      <c r="B127" s="31">
        <v>70</v>
      </c>
      <c r="C127" s="54">
        <f>+$B$127*C110/4</f>
        <v>52.5</v>
      </c>
      <c r="D127" s="55">
        <f>+$B$127*D110/4</f>
        <v>52.5</v>
      </c>
      <c r="E127" s="55">
        <f>+$B$127*E110/4</f>
        <v>52.5</v>
      </c>
      <c r="F127" s="55">
        <f>+$B$127*F110/4</f>
        <v>52.5</v>
      </c>
      <c r="G127" s="44">
        <f t="shared" si="8"/>
        <v>210</v>
      </c>
      <c r="H127" s="220"/>
    </row>
    <row r="128" spans="1:8" ht="12.75">
      <c r="A128" s="148" t="s">
        <v>22</v>
      </c>
      <c r="B128" s="31">
        <v>0</v>
      </c>
      <c r="C128" s="54">
        <f>+$B$128*C111/4</f>
        <v>0</v>
      </c>
      <c r="D128" s="55">
        <f>+$B$128*D111/4</f>
        <v>0</v>
      </c>
      <c r="E128" s="55">
        <f>+$B$128*E111/4</f>
        <v>0</v>
      </c>
      <c r="F128" s="55">
        <f>+$B$128*F111/4</f>
        <v>0</v>
      </c>
      <c r="G128" s="44">
        <f t="shared" si="8"/>
        <v>0</v>
      </c>
      <c r="H128" s="220"/>
    </row>
    <row r="129" spans="1:8" ht="12.75">
      <c r="A129" s="193" t="s">
        <v>95</v>
      </c>
      <c r="B129" s="72"/>
      <c r="C129" s="41">
        <f>SUM(C116:C128)</f>
        <v>613.75</v>
      </c>
      <c r="D129" s="42">
        <f>SUM(D116:D128)</f>
        <v>613.75</v>
      </c>
      <c r="E129" s="42">
        <f>SUM(E116:E128)</f>
        <v>613.75</v>
      </c>
      <c r="F129" s="42">
        <f>SUM(F116:F128)</f>
        <v>646.25</v>
      </c>
      <c r="G129" s="42">
        <f>SUM(G116:G128)</f>
        <v>2487.5</v>
      </c>
      <c r="H129" s="220"/>
    </row>
    <row r="130" spans="1:8" ht="12.75">
      <c r="A130" s="150"/>
      <c r="C130" s="10"/>
      <c r="D130" s="10"/>
      <c r="E130" s="10"/>
      <c r="F130" s="10"/>
      <c r="G130" s="10"/>
      <c r="H130" s="220"/>
    </row>
    <row r="131" spans="1:9" s="216" customFormat="1" ht="15.75" customHeight="1">
      <c r="A131" s="146" t="s">
        <v>37</v>
      </c>
      <c r="B131" s="123"/>
      <c r="C131" s="66" t="s">
        <v>0</v>
      </c>
      <c r="D131" s="60" t="s">
        <v>1</v>
      </c>
      <c r="E131" s="60" t="s">
        <v>2</v>
      </c>
      <c r="F131" s="60" t="s">
        <v>3</v>
      </c>
      <c r="G131" s="82" t="s">
        <v>189</v>
      </c>
      <c r="H131" s="183" t="s">
        <v>31</v>
      </c>
      <c r="I131" s="215"/>
    </row>
    <row r="132" spans="1:8" ht="12.75">
      <c r="A132" s="150"/>
      <c r="B132" s="177" t="s">
        <v>26</v>
      </c>
      <c r="C132" s="251" t="s">
        <v>145</v>
      </c>
      <c r="D132" s="251"/>
      <c r="E132" s="251"/>
      <c r="F132" s="251"/>
      <c r="G132" s="49"/>
      <c r="H132" s="220"/>
    </row>
    <row r="133" spans="1:8" ht="12.75">
      <c r="A133" s="148" t="s">
        <v>32</v>
      </c>
      <c r="B133" s="68">
        <v>800</v>
      </c>
      <c r="C133" s="69">
        <v>0</v>
      </c>
      <c r="D133" s="69">
        <v>0</v>
      </c>
      <c r="E133" s="69">
        <v>0</v>
      </c>
      <c r="F133" s="69">
        <v>0</v>
      </c>
      <c r="G133" s="42">
        <f>SUM(B133:F133)</f>
        <v>800</v>
      </c>
      <c r="H133" s="223"/>
    </row>
    <row r="134" spans="1:8" ht="12.75">
      <c r="A134" s="148" t="s">
        <v>33</v>
      </c>
      <c r="B134" s="45">
        <v>0</v>
      </c>
      <c r="C134" s="46">
        <v>0</v>
      </c>
      <c r="D134" s="46">
        <v>5</v>
      </c>
      <c r="E134" s="46">
        <v>0</v>
      </c>
      <c r="F134" s="46">
        <v>0</v>
      </c>
      <c r="G134" s="44">
        <f>SUM(B134:F134)</f>
        <v>5</v>
      </c>
      <c r="H134" s="223"/>
    </row>
    <row r="135" spans="1:8" ht="12.75">
      <c r="A135" s="148" t="s">
        <v>33</v>
      </c>
      <c r="B135" s="45">
        <v>0</v>
      </c>
      <c r="C135" s="46">
        <v>0</v>
      </c>
      <c r="D135" s="46">
        <v>0</v>
      </c>
      <c r="E135" s="46">
        <v>5</v>
      </c>
      <c r="F135" s="46">
        <v>0</v>
      </c>
      <c r="G135" s="44">
        <f>SUM(B135:F135)</f>
        <v>5</v>
      </c>
      <c r="H135" s="223"/>
    </row>
    <row r="136" spans="1:8" ht="12.75">
      <c r="A136" s="152" t="s">
        <v>34</v>
      </c>
      <c r="B136" s="118">
        <f>SUM(B131:B133)</f>
        <v>800</v>
      </c>
      <c r="C136" s="42">
        <f>SUM(C133:C135)</f>
        <v>0</v>
      </c>
      <c r="D136" s="42">
        <f>SUM(D133:D135)</f>
        <v>5</v>
      </c>
      <c r="E136" s="42">
        <f>SUM(E133:E135)</f>
        <v>5</v>
      </c>
      <c r="F136" s="42">
        <f>SUM(F133:F135)</f>
        <v>0</v>
      </c>
      <c r="G136" s="42">
        <f>SUM(G133:G135)</f>
        <v>810</v>
      </c>
      <c r="H136" s="223"/>
    </row>
    <row r="137" spans="1:8" ht="12.75">
      <c r="A137" s="150"/>
      <c r="B137" s="37"/>
      <c r="C137" s="37"/>
      <c r="D137" s="37"/>
      <c r="E137" s="37"/>
      <c r="F137" s="37"/>
      <c r="G137" s="37"/>
      <c r="H137" s="223"/>
    </row>
    <row r="138" spans="1:8" ht="13.5" thickBot="1">
      <c r="A138" s="196" t="s">
        <v>7</v>
      </c>
      <c r="B138" s="197">
        <f>B136</f>
        <v>800</v>
      </c>
      <c r="C138" s="197">
        <f>+B138+C136</f>
        <v>800</v>
      </c>
      <c r="D138" s="197">
        <f>D136+C138</f>
        <v>805</v>
      </c>
      <c r="E138" s="197">
        <f>E136+D138</f>
        <v>810</v>
      </c>
      <c r="F138" s="197">
        <f>F136+E138</f>
        <v>810</v>
      </c>
      <c r="G138" s="197">
        <f>+F138</f>
        <v>810</v>
      </c>
      <c r="H138" s="224"/>
    </row>
    <row r="139" spans="3:8" ht="12.75">
      <c r="C139" s="10"/>
      <c r="D139" s="10"/>
      <c r="E139" s="10"/>
      <c r="F139" s="10"/>
      <c r="G139" s="10"/>
      <c r="H139" s="211"/>
    </row>
    <row r="140" spans="3:8" ht="12.75">
      <c r="C140" s="10"/>
      <c r="D140" s="10"/>
      <c r="E140" s="10"/>
      <c r="F140" s="10"/>
      <c r="G140" s="10"/>
      <c r="H140" s="211"/>
    </row>
    <row r="141" spans="3:8" ht="12.75">
      <c r="C141" s="10"/>
      <c r="D141" s="10"/>
      <c r="E141" s="10"/>
      <c r="F141" s="10"/>
      <c r="G141" s="10"/>
      <c r="H141" s="211"/>
    </row>
    <row r="142" ht="12.75">
      <c r="J142" s="211"/>
    </row>
    <row r="143" ht="12.75">
      <c r="J143" s="211"/>
    </row>
    <row r="175" spans="1:7" ht="11.25">
      <c r="A175" s="210"/>
      <c r="B175" s="210"/>
      <c r="C175" s="225"/>
      <c r="D175" s="225"/>
      <c r="E175" s="225"/>
      <c r="F175" s="225"/>
      <c r="G175" s="225"/>
    </row>
    <row r="190" ht="3" customHeight="1"/>
    <row r="195" ht="3.75" customHeight="1"/>
    <row r="197" ht="5.25" customHeight="1"/>
    <row r="205" ht="3.75" customHeight="1"/>
    <row r="210" ht="6.75" customHeight="1"/>
    <row r="212" ht="6" customHeight="1"/>
    <row r="232" ht="6.75" customHeight="1"/>
    <row r="240" ht="4.5" customHeight="1"/>
    <row r="264" spans="1:7" ht="12.75">
      <c r="A264" s="2"/>
      <c r="B264" s="2"/>
      <c r="C264" s="10"/>
      <c r="D264" s="10"/>
      <c r="E264" s="10"/>
      <c r="F264" s="10"/>
      <c r="G264" s="10"/>
    </row>
    <row r="265" spans="1:7" ht="12.75">
      <c r="A265" s="2"/>
      <c r="B265" s="2"/>
      <c r="C265" s="10"/>
      <c r="D265" s="10"/>
      <c r="E265" s="10"/>
      <c r="F265" s="10"/>
      <c r="G265" s="10"/>
    </row>
    <row r="266" spans="1:7" ht="12.75">
      <c r="A266" s="2"/>
      <c r="B266" s="2"/>
      <c r="C266" s="10"/>
      <c r="D266" s="10"/>
      <c r="E266" s="10"/>
      <c r="F266" s="10"/>
      <c r="G266" s="10"/>
    </row>
    <row r="267" spans="1:7" ht="12.75">
      <c r="A267" s="2"/>
      <c r="B267" s="2"/>
      <c r="C267" s="10"/>
      <c r="D267" s="10"/>
      <c r="E267" s="10"/>
      <c r="F267" s="10"/>
      <c r="G267" s="10"/>
    </row>
    <row r="268" spans="1:7" ht="12.75">
      <c r="A268" s="2"/>
      <c r="B268" s="2"/>
      <c r="C268" s="10"/>
      <c r="D268" s="10"/>
      <c r="E268" s="10"/>
      <c r="F268" s="10"/>
      <c r="G268" s="10"/>
    </row>
    <row r="269" spans="3:7" ht="12.75">
      <c r="C269" s="10"/>
      <c r="D269" s="10"/>
      <c r="E269" s="10"/>
      <c r="F269" s="10"/>
      <c r="G269" s="10"/>
    </row>
    <row r="270" spans="3:7" ht="12.75">
      <c r="C270" s="10"/>
      <c r="D270" s="10"/>
      <c r="E270" s="10"/>
      <c r="F270" s="10"/>
      <c r="G270" s="10"/>
    </row>
    <row r="271" spans="3:7" ht="12.75">
      <c r="C271" s="10"/>
      <c r="D271" s="10"/>
      <c r="E271" s="10"/>
      <c r="F271" s="10"/>
      <c r="G271" s="10"/>
    </row>
    <row r="272" spans="3:7" ht="12.75">
      <c r="C272" s="10"/>
      <c r="D272" s="10"/>
      <c r="E272" s="10"/>
      <c r="F272" s="10"/>
      <c r="G272" s="10"/>
    </row>
    <row r="273" spans="3:7" ht="12.75">
      <c r="C273" s="10"/>
      <c r="D273" s="10"/>
      <c r="E273" s="10"/>
      <c r="F273" s="10"/>
      <c r="G273" s="10"/>
    </row>
    <row r="274" spans="3:7" ht="12.75">
      <c r="C274" s="10"/>
      <c r="D274" s="10"/>
      <c r="E274" s="10"/>
      <c r="F274" s="10"/>
      <c r="G274" s="10"/>
    </row>
    <row r="275" spans="3:7" ht="12.75">
      <c r="C275" s="10"/>
      <c r="D275" s="10"/>
      <c r="E275" s="10"/>
      <c r="F275" s="10"/>
      <c r="G275" s="10"/>
    </row>
    <row r="276" spans="3:7" ht="12.75">
      <c r="C276" s="10"/>
      <c r="D276" s="10"/>
      <c r="E276" s="10"/>
      <c r="F276" s="10"/>
      <c r="G276" s="10"/>
    </row>
    <row r="277" spans="3:7" ht="12.75">
      <c r="C277" s="10"/>
      <c r="D277" s="10"/>
      <c r="E277" s="10"/>
      <c r="F277" s="10"/>
      <c r="G277" s="10"/>
    </row>
    <row r="278" spans="3:7" ht="12.75">
      <c r="C278" s="10"/>
      <c r="D278" s="10"/>
      <c r="E278" s="10"/>
      <c r="F278" s="10"/>
      <c r="G278" s="10"/>
    </row>
    <row r="279" spans="3:7" ht="12.75">
      <c r="C279" s="10"/>
      <c r="D279" s="10"/>
      <c r="E279" s="10"/>
      <c r="F279" s="10"/>
      <c r="G279" s="10"/>
    </row>
    <row r="280" spans="3:7" ht="12.75">
      <c r="C280" s="10"/>
      <c r="D280" s="10"/>
      <c r="E280" s="10"/>
      <c r="F280" s="10"/>
      <c r="G280" s="10"/>
    </row>
    <row r="281" spans="3:7" ht="12.75">
      <c r="C281" s="10"/>
      <c r="D281" s="10"/>
      <c r="E281" s="10"/>
      <c r="F281" s="10"/>
      <c r="G281" s="10"/>
    </row>
    <row r="282" spans="3:7" ht="12.75">
      <c r="C282" s="10"/>
      <c r="D282" s="10"/>
      <c r="E282" s="10"/>
      <c r="F282" s="10"/>
      <c r="G282" s="10"/>
    </row>
    <row r="283" spans="3:7" ht="12.75">
      <c r="C283" s="10"/>
      <c r="D283" s="10"/>
      <c r="E283" s="10"/>
      <c r="F283" s="10"/>
      <c r="G283" s="10"/>
    </row>
    <row r="284" spans="3:7" ht="12.75">
      <c r="C284" s="10"/>
      <c r="D284" s="10"/>
      <c r="E284" s="10"/>
      <c r="F284" s="10"/>
      <c r="G284" s="10"/>
    </row>
    <row r="285" spans="3:7" ht="12.75">
      <c r="C285" s="10"/>
      <c r="D285" s="10"/>
      <c r="E285" s="10"/>
      <c r="F285" s="10"/>
      <c r="G285" s="10"/>
    </row>
    <row r="286" spans="3:7" ht="12.75">
      <c r="C286" s="10"/>
      <c r="D286" s="10"/>
      <c r="E286" s="10"/>
      <c r="F286" s="10"/>
      <c r="G286" s="10"/>
    </row>
    <row r="287" spans="3:7" ht="12.75">
      <c r="C287" s="10"/>
      <c r="D287" s="10"/>
      <c r="E287" s="10"/>
      <c r="F287" s="10"/>
      <c r="G287" s="10"/>
    </row>
    <row r="288" spans="3:7" ht="12.75">
      <c r="C288" s="10"/>
      <c r="D288" s="10"/>
      <c r="E288" s="10"/>
      <c r="F288" s="10"/>
      <c r="G288" s="10"/>
    </row>
    <row r="289" spans="3:7" ht="12.75">
      <c r="C289" s="10"/>
      <c r="D289" s="10"/>
      <c r="E289" s="10"/>
      <c r="F289" s="10"/>
      <c r="G289" s="10"/>
    </row>
    <row r="290" spans="3:7" ht="12.75">
      <c r="C290" s="10"/>
      <c r="D290" s="10"/>
      <c r="E290" s="10"/>
      <c r="F290" s="10"/>
      <c r="G290" s="10"/>
    </row>
    <row r="291" spans="3:7" ht="12.75">
      <c r="C291" s="10"/>
      <c r="D291" s="10"/>
      <c r="E291" s="10"/>
      <c r="F291" s="10"/>
      <c r="G291" s="10"/>
    </row>
    <row r="292" spans="3:7" ht="12.75">
      <c r="C292" s="10"/>
      <c r="D292" s="10"/>
      <c r="E292" s="10"/>
      <c r="F292" s="10"/>
      <c r="G292" s="10"/>
    </row>
    <row r="293" spans="3:7" ht="12.75">
      <c r="C293" s="10"/>
      <c r="D293" s="10"/>
      <c r="E293" s="10"/>
      <c r="F293" s="10"/>
      <c r="G293" s="10"/>
    </row>
    <row r="294" spans="3:7" ht="12.75">
      <c r="C294" s="10"/>
      <c r="D294" s="10"/>
      <c r="E294" s="10"/>
      <c r="F294" s="10"/>
      <c r="G294" s="10"/>
    </row>
    <row r="295" spans="3:7" ht="12.75">
      <c r="C295" s="10"/>
      <c r="D295" s="10"/>
      <c r="E295" s="10"/>
      <c r="F295" s="10"/>
      <c r="G295" s="10"/>
    </row>
    <row r="296" spans="3:7" ht="12.75">
      <c r="C296" s="10"/>
      <c r="D296" s="10"/>
      <c r="E296" s="10"/>
      <c r="F296" s="10"/>
      <c r="G296" s="10"/>
    </row>
    <row r="297" spans="3:7" ht="12.75">
      <c r="C297" s="10"/>
      <c r="D297" s="10"/>
      <c r="E297" s="10"/>
      <c r="F297" s="10"/>
      <c r="G297" s="10"/>
    </row>
    <row r="298" spans="3:7" ht="12.75">
      <c r="C298" s="10"/>
      <c r="D298" s="10"/>
      <c r="E298" s="10"/>
      <c r="F298" s="10"/>
      <c r="G298" s="10"/>
    </row>
    <row r="299" spans="3:7" ht="12.75">
      <c r="C299" s="10"/>
      <c r="D299" s="10"/>
      <c r="E299" s="10"/>
      <c r="F299" s="10"/>
      <c r="G299" s="10"/>
    </row>
    <row r="300" spans="3:7" ht="12.75">
      <c r="C300" s="10"/>
      <c r="D300" s="10"/>
      <c r="E300" s="10"/>
      <c r="F300" s="10"/>
      <c r="G300" s="10"/>
    </row>
    <row r="301" spans="3:7" ht="12.75">
      <c r="C301" s="10"/>
      <c r="D301" s="10"/>
      <c r="E301" s="10"/>
      <c r="F301" s="10"/>
      <c r="G301" s="10"/>
    </row>
    <row r="302" spans="3:7" ht="12.75">
      <c r="C302" s="10"/>
      <c r="D302" s="10"/>
      <c r="E302" s="10"/>
      <c r="F302" s="10"/>
      <c r="G302" s="10"/>
    </row>
    <row r="303" spans="3:7" ht="12.75">
      <c r="C303" s="10"/>
      <c r="D303" s="10"/>
      <c r="E303" s="10"/>
      <c r="F303" s="10"/>
      <c r="G303" s="10"/>
    </row>
    <row r="304" spans="3:7" ht="12.75">
      <c r="C304" s="10"/>
      <c r="D304" s="10"/>
      <c r="E304" s="10"/>
      <c r="F304" s="10"/>
      <c r="G304" s="10"/>
    </row>
    <row r="305" spans="3:7" ht="12.75">
      <c r="C305" s="10"/>
      <c r="D305" s="10"/>
      <c r="E305" s="10"/>
      <c r="F305" s="10"/>
      <c r="G305" s="10"/>
    </row>
    <row r="306" spans="3:7" ht="12.75">
      <c r="C306" s="10"/>
      <c r="D306" s="10"/>
      <c r="E306" s="10"/>
      <c r="F306" s="10"/>
      <c r="G306" s="10"/>
    </row>
    <row r="307" spans="3:7" ht="12.75">
      <c r="C307" s="10"/>
      <c r="D307" s="10"/>
      <c r="E307" s="10"/>
      <c r="F307" s="10"/>
      <c r="G307" s="10"/>
    </row>
    <row r="308" spans="3:7" ht="12.75">
      <c r="C308" s="10"/>
      <c r="D308" s="10"/>
      <c r="E308" s="10"/>
      <c r="F308" s="10"/>
      <c r="G308" s="10"/>
    </row>
    <row r="309" spans="3:7" ht="12.75">
      <c r="C309" s="10"/>
      <c r="D309" s="10"/>
      <c r="E309" s="10"/>
      <c r="F309" s="10"/>
      <c r="G309" s="10"/>
    </row>
    <row r="310" spans="3:7" ht="12.75">
      <c r="C310" s="10"/>
      <c r="D310" s="10"/>
      <c r="E310" s="10"/>
      <c r="F310" s="10"/>
      <c r="G310" s="10"/>
    </row>
    <row r="311" spans="3:7" ht="12.75">
      <c r="C311" s="10"/>
      <c r="D311" s="10"/>
      <c r="E311" s="10"/>
      <c r="F311" s="10"/>
      <c r="G311" s="10"/>
    </row>
    <row r="312" spans="3:7" ht="12.75">
      <c r="C312" s="10"/>
      <c r="D312" s="10"/>
      <c r="E312" s="10"/>
      <c r="F312" s="10"/>
      <c r="G312" s="10"/>
    </row>
    <row r="313" spans="3:7" ht="12.75">
      <c r="C313" s="10"/>
      <c r="D313" s="10"/>
      <c r="E313" s="10"/>
      <c r="F313" s="10"/>
      <c r="G313" s="10"/>
    </row>
    <row r="314" spans="3:7" ht="12.75">
      <c r="C314" s="10"/>
      <c r="D314" s="10"/>
      <c r="E314" s="10"/>
      <c r="F314" s="10"/>
      <c r="G314" s="10"/>
    </row>
    <row r="315" spans="3:7" ht="12.75">
      <c r="C315" s="10"/>
      <c r="D315" s="10"/>
      <c r="E315" s="10"/>
      <c r="F315" s="10"/>
      <c r="G315" s="10"/>
    </row>
    <row r="316" spans="3:7" ht="12.75">
      <c r="C316" s="10"/>
      <c r="D316" s="10"/>
      <c r="E316" s="10"/>
      <c r="F316" s="10"/>
      <c r="G316" s="10"/>
    </row>
    <row r="317" spans="3:7" ht="12.75">
      <c r="C317" s="10"/>
      <c r="D317" s="10"/>
      <c r="E317" s="10"/>
      <c r="F317" s="10"/>
      <c r="G317" s="10"/>
    </row>
    <row r="318" spans="3:7" ht="12.75">
      <c r="C318" s="10"/>
      <c r="D318" s="10"/>
      <c r="E318" s="10"/>
      <c r="F318" s="10"/>
      <c r="G318" s="10"/>
    </row>
    <row r="319" spans="3:7" ht="12.75">
      <c r="C319" s="10"/>
      <c r="D319" s="10"/>
      <c r="E319" s="10"/>
      <c r="F319" s="10"/>
      <c r="G319" s="10"/>
    </row>
    <row r="320" spans="3:7" ht="12.75">
      <c r="C320" s="10"/>
      <c r="D320" s="10"/>
      <c r="E320" s="10"/>
      <c r="F320" s="10"/>
      <c r="G320" s="10"/>
    </row>
    <row r="321" spans="3:7" ht="12.75">
      <c r="C321" s="10"/>
      <c r="D321" s="10"/>
      <c r="E321" s="10"/>
      <c r="F321" s="10"/>
      <c r="G321" s="10"/>
    </row>
    <row r="322" spans="3:7" ht="12.75">
      <c r="C322" s="10"/>
      <c r="D322" s="10"/>
      <c r="E322" s="10"/>
      <c r="F322" s="10"/>
      <c r="G322" s="10"/>
    </row>
    <row r="323" spans="3:7" ht="12.75">
      <c r="C323" s="10"/>
      <c r="D323" s="10"/>
      <c r="E323" s="10"/>
      <c r="F323" s="10"/>
      <c r="G323" s="10"/>
    </row>
    <row r="324" spans="3:7" ht="12.75">
      <c r="C324" s="10"/>
      <c r="D324" s="10"/>
      <c r="E324" s="10"/>
      <c r="F324" s="10"/>
      <c r="G324" s="10"/>
    </row>
    <row r="325" spans="3:7" ht="12.75">
      <c r="C325" s="10"/>
      <c r="D325" s="10"/>
      <c r="E325" s="10"/>
      <c r="F325" s="10"/>
      <c r="G325" s="10"/>
    </row>
    <row r="326" spans="3:7" ht="12.75">
      <c r="C326" s="10"/>
      <c r="D326" s="10"/>
      <c r="E326" s="10"/>
      <c r="F326" s="10"/>
      <c r="G326" s="10"/>
    </row>
    <row r="327" spans="3:7" ht="12.75">
      <c r="C327" s="10"/>
      <c r="D327" s="10"/>
      <c r="E327" s="10"/>
      <c r="F327" s="10"/>
      <c r="G327" s="10"/>
    </row>
    <row r="328" spans="3:7" ht="12.75">
      <c r="C328" s="10"/>
      <c r="D328" s="10"/>
      <c r="E328" s="10"/>
      <c r="F328" s="10"/>
      <c r="G328" s="10"/>
    </row>
    <row r="329" spans="3:7" ht="12.75">
      <c r="C329" s="10"/>
      <c r="D329" s="10"/>
      <c r="E329" s="10"/>
      <c r="F329" s="10"/>
      <c r="G329" s="10"/>
    </row>
    <row r="330" spans="3:7" ht="12.75">
      <c r="C330" s="10"/>
      <c r="D330" s="10"/>
      <c r="E330" s="10"/>
      <c r="F330" s="10"/>
      <c r="G330" s="10"/>
    </row>
    <row r="331" spans="3:7" ht="12.75">
      <c r="C331" s="10"/>
      <c r="D331" s="10"/>
      <c r="E331" s="10"/>
      <c r="F331" s="10"/>
      <c r="G331" s="10"/>
    </row>
    <row r="332" spans="3:7" ht="12.75">
      <c r="C332" s="10"/>
      <c r="D332" s="10"/>
      <c r="E332" s="10"/>
      <c r="F332" s="10"/>
      <c r="G332" s="10"/>
    </row>
    <row r="333" spans="3:7" ht="12.75">
      <c r="C333" s="10"/>
      <c r="D333" s="10"/>
      <c r="E333" s="10"/>
      <c r="F333" s="10"/>
      <c r="G333" s="10"/>
    </row>
    <row r="334" spans="3:7" ht="12.75">
      <c r="C334" s="10"/>
      <c r="D334" s="10"/>
      <c r="E334" s="10"/>
      <c r="F334" s="10"/>
      <c r="G334" s="10"/>
    </row>
    <row r="335" spans="3:7" ht="12.75">
      <c r="C335" s="10"/>
      <c r="D335" s="10"/>
      <c r="E335" s="10"/>
      <c r="F335" s="10"/>
      <c r="G335" s="10"/>
    </row>
    <row r="336" spans="3:7" ht="12.75">
      <c r="C336" s="10"/>
      <c r="D336" s="10"/>
      <c r="E336" s="10"/>
      <c r="F336" s="10"/>
      <c r="G336" s="10"/>
    </row>
    <row r="337" spans="3:7" ht="12.75">
      <c r="C337" s="10"/>
      <c r="D337" s="10"/>
      <c r="E337" s="10"/>
      <c r="F337" s="10"/>
      <c r="G337" s="10"/>
    </row>
    <row r="338" spans="3:7" ht="12.75">
      <c r="C338" s="10"/>
      <c r="D338" s="10"/>
      <c r="E338" s="10"/>
      <c r="F338" s="10"/>
      <c r="G338" s="10"/>
    </row>
    <row r="339" spans="3:7" ht="12.75">
      <c r="C339" s="10"/>
      <c r="D339" s="10"/>
      <c r="E339" s="10"/>
      <c r="F339" s="10"/>
      <c r="G339" s="10"/>
    </row>
    <row r="340" spans="3:7" ht="12.75">
      <c r="C340" s="10"/>
      <c r="D340" s="10"/>
      <c r="E340" s="10"/>
      <c r="F340" s="10"/>
      <c r="G340" s="10"/>
    </row>
    <row r="341" spans="3:7" ht="12.75">
      <c r="C341" s="10"/>
      <c r="D341" s="10"/>
      <c r="E341" s="10"/>
      <c r="F341" s="10"/>
      <c r="G341" s="10"/>
    </row>
    <row r="342" spans="3:7" ht="12.75">
      <c r="C342" s="10"/>
      <c r="D342" s="10"/>
      <c r="E342" s="10"/>
      <c r="F342" s="10"/>
      <c r="G342" s="10"/>
    </row>
    <row r="343" spans="3:7" ht="12.75">
      <c r="C343" s="10"/>
      <c r="D343" s="10"/>
      <c r="E343" s="10"/>
      <c r="F343" s="10"/>
      <c r="G343" s="10"/>
    </row>
    <row r="344" spans="3:7" ht="12.75">
      <c r="C344" s="10"/>
      <c r="D344" s="10"/>
      <c r="E344" s="10"/>
      <c r="F344" s="10"/>
      <c r="G344" s="10"/>
    </row>
    <row r="345" spans="3:7" ht="12.75">
      <c r="C345" s="10"/>
      <c r="D345" s="10"/>
      <c r="E345" s="10"/>
      <c r="F345" s="10"/>
      <c r="G345" s="10"/>
    </row>
    <row r="346" spans="3:7" ht="12.75">
      <c r="C346" s="10"/>
      <c r="D346" s="10"/>
      <c r="E346" s="10"/>
      <c r="F346" s="10"/>
      <c r="G346" s="10"/>
    </row>
    <row r="347" spans="3:7" ht="12.75">
      <c r="C347" s="10"/>
      <c r="D347" s="10"/>
      <c r="E347" s="10"/>
      <c r="F347" s="10"/>
      <c r="G347" s="10"/>
    </row>
    <row r="348" spans="3:7" ht="12.75">
      <c r="C348" s="10"/>
      <c r="D348" s="10"/>
      <c r="E348" s="10"/>
      <c r="F348" s="10"/>
      <c r="G348" s="10"/>
    </row>
    <row r="349" spans="3:7" ht="12.75">
      <c r="C349" s="10"/>
      <c r="D349" s="10"/>
      <c r="E349" s="10"/>
      <c r="F349" s="10"/>
      <c r="G349" s="10"/>
    </row>
    <row r="350" spans="3:7" ht="12.75">
      <c r="C350" s="10"/>
      <c r="D350" s="10"/>
      <c r="E350" s="10"/>
      <c r="F350" s="10"/>
      <c r="G350" s="10"/>
    </row>
    <row r="351" spans="3:7" ht="12.75">
      <c r="C351" s="10"/>
      <c r="D351" s="10"/>
      <c r="E351" s="10"/>
      <c r="F351" s="10"/>
      <c r="G351" s="10"/>
    </row>
    <row r="352" spans="3:7" ht="12.75">
      <c r="C352" s="10"/>
      <c r="D352" s="10"/>
      <c r="E352" s="10"/>
      <c r="F352" s="10"/>
      <c r="G352" s="10"/>
    </row>
    <row r="353" spans="3:7" ht="12.75">
      <c r="C353" s="10"/>
      <c r="D353" s="10"/>
      <c r="E353" s="10"/>
      <c r="F353" s="10"/>
      <c r="G353" s="10"/>
    </row>
    <row r="354" spans="3:7" ht="12.75">
      <c r="C354" s="10"/>
      <c r="D354" s="10"/>
      <c r="E354" s="10"/>
      <c r="F354" s="10"/>
      <c r="G354" s="10"/>
    </row>
    <row r="355" spans="3:7" ht="12.75">
      <c r="C355" s="10"/>
      <c r="D355" s="10"/>
      <c r="E355" s="10"/>
      <c r="F355" s="10"/>
      <c r="G355" s="10"/>
    </row>
    <row r="356" spans="3:7" ht="12.75">
      <c r="C356" s="10"/>
      <c r="D356" s="10"/>
      <c r="E356" s="10"/>
      <c r="F356" s="10"/>
      <c r="G356" s="10"/>
    </row>
    <row r="357" spans="3:7" ht="12.75">
      <c r="C357" s="10"/>
      <c r="D357" s="10"/>
      <c r="E357" s="10"/>
      <c r="F357" s="10"/>
      <c r="G357" s="10"/>
    </row>
    <row r="358" spans="3:7" ht="12.75">
      <c r="C358" s="10"/>
      <c r="D358" s="10"/>
      <c r="E358" s="10"/>
      <c r="F358" s="10"/>
      <c r="G358" s="10"/>
    </row>
    <row r="359" spans="3:7" ht="12.75">
      <c r="C359" s="10"/>
      <c r="D359" s="10"/>
      <c r="E359" s="10"/>
      <c r="F359" s="10"/>
      <c r="G359" s="10"/>
    </row>
  </sheetData>
  <mergeCells count="5">
    <mergeCell ref="C132:F132"/>
    <mergeCell ref="C17:F17"/>
    <mergeCell ref="C37:F37"/>
    <mergeCell ref="C56:F56"/>
    <mergeCell ref="C98:F98"/>
  </mergeCells>
  <printOptions horizontalCentered="1"/>
  <pageMargins left="0.75" right="0.75" top="0.5" bottom="0.5" header="0.5" footer="0.5"/>
  <pageSetup fitToHeight="4" fitToWidth="1" horizontalDpi="300" verticalDpi="300" orientation="landscape" scale="79" r:id="rId1"/>
  <headerFooter alignWithMargins="0">
    <oddFooter>&amp;rRev: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H124"/>
  <sheetViews>
    <sheetView workbookViewId="0" topLeftCell="A1">
      <selection activeCell="A1" sqref="A1"/>
    </sheetView>
  </sheetViews>
  <sheetFormatPr defaultColWidth="9.33203125" defaultRowHeight="10.5"/>
  <cols>
    <col min="1" max="1" width="35.33203125" style="199" customWidth="1"/>
    <col min="2" max="2" width="15" style="199" customWidth="1"/>
    <col min="3" max="6" width="14.66015625" style="200" customWidth="1"/>
    <col min="7" max="7" width="17.66015625" style="226" customWidth="1"/>
    <col min="8" max="8" width="39.33203125" style="199" customWidth="1"/>
    <col min="9" max="16384" width="9.33203125" style="199" customWidth="1"/>
  </cols>
  <sheetData>
    <row r="1" ht="15.75">
      <c r="A1" s="6" t="str">
        <f>+'Inputs &amp; Assumptions'!A1</f>
        <v>&lt;Company Name&gt;</v>
      </c>
    </row>
    <row r="2" ht="15.75">
      <c r="A2" s="6" t="s">
        <v>167</v>
      </c>
    </row>
    <row r="3" ht="13.5" customHeight="1">
      <c r="A3" s="91" t="str">
        <f>'Inputs &amp; Assumptions'!A3</f>
        <v>&lt;Year&gt;</v>
      </c>
    </row>
    <row r="4" spans="1:4" ht="13.5" customHeight="1">
      <c r="A4" s="139" t="s">
        <v>179</v>
      </c>
      <c r="B4" s="139"/>
      <c r="C4" s="139"/>
      <c r="D4" s="139"/>
    </row>
    <row r="5" spans="1:4" ht="12.75" customHeight="1">
      <c r="A5" s="139" t="s">
        <v>180</v>
      </c>
      <c r="B5" s="3"/>
      <c r="C5" s="139"/>
      <c r="D5" s="3"/>
    </row>
    <row r="6" ht="12.75" customHeight="1" thickBot="1"/>
    <row r="7" spans="1:8" s="214" customFormat="1" ht="15.75" customHeight="1">
      <c r="A7" s="142" t="s">
        <v>190</v>
      </c>
      <c r="B7" s="143"/>
      <c r="C7" s="144"/>
      <c r="D7" s="144"/>
      <c r="E7" s="144"/>
      <c r="F7" s="144"/>
      <c r="G7" s="145"/>
      <c r="H7" s="217"/>
    </row>
    <row r="8" spans="1:8" s="214" customFormat="1" ht="15.75" customHeight="1">
      <c r="A8" s="146" t="s">
        <v>183</v>
      </c>
      <c r="B8" s="123"/>
      <c r="C8" s="128" t="str">
        <f>+'Business Unit Expense Analysis'!$C$9</f>
        <v>Q1</v>
      </c>
      <c r="D8" s="129" t="str">
        <f>+'Business Unit Expense Analysis'!$D$9</f>
        <v>Q2</v>
      </c>
      <c r="E8" s="129" t="str">
        <f>+'Business Unit Expense Analysis'!$E$9</f>
        <v>Q3</v>
      </c>
      <c r="F8" s="129" t="str">
        <f>+'Business Unit Expense Analysis'!$F$9</f>
        <v>Q4</v>
      </c>
      <c r="G8" s="82" t="str">
        <f>+'Business Unit Expense Analysis'!$G$9</f>
        <v>Annual Total </v>
      </c>
      <c r="H8" s="147" t="s">
        <v>31</v>
      </c>
    </row>
    <row r="9" spans="1:8" ht="12.75">
      <c r="A9" s="148" t="s">
        <v>27</v>
      </c>
      <c r="B9" s="3"/>
      <c r="C9" s="121">
        <f>+'Business Unit Expense Analysis'!C24</f>
        <v>23</v>
      </c>
      <c r="D9" s="122">
        <f>+'Business Unit Expense Analysis'!D24</f>
        <v>25</v>
      </c>
      <c r="E9" s="122">
        <f>+'Business Unit Expense Analysis'!E24</f>
        <v>26</v>
      </c>
      <c r="F9" s="122">
        <f>+'Business Unit Expense Analysis'!F24</f>
        <v>27</v>
      </c>
      <c r="G9" s="78">
        <f>+F9</f>
        <v>27</v>
      </c>
      <c r="H9" s="223"/>
    </row>
    <row r="10" spans="1:8" ht="12.75">
      <c r="A10" s="148" t="s">
        <v>96</v>
      </c>
      <c r="B10" s="3"/>
      <c r="C10" s="121">
        <f>+'Business Unit Expense Analysis'!C65</f>
        <v>27</v>
      </c>
      <c r="D10" s="122">
        <f>+'Business Unit Expense Analysis'!D65</f>
        <v>30</v>
      </c>
      <c r="E10" s="122">
        <f>+'Business Unit Expense Analysis'!E65</f>
        <v>31</v>
      </c>
      <c r="F10" s="122">
        <f>+'Business Unit Expense Analysis'!F65</f>
        <v>33</v>
      </c>
      <c r="G10" s="78">
        <f>+F10</f>
        <v>33</v>
      </c>
      <c r="H10" s="223"/>
    </row>
    <row r="11" spans="1:8" ht="12.75">
      <c r="A11" s="148" t="s">
        <v>97</v>
      </c>
      <c r="B11" s="3"/>
      <c r="C11" s="121">
        <f>+'Business Unit Expense Analysis'!C112</f>
        <v>26</v>
      </c>
      <c r="D11" s="122">
        <f>+'Business Unit Expense Analysis'!D112</f>
        <v>26</v>
      </c>
      <c r="E11" s="122">
        <f>+'Business Unit Expense Analysis'!E112</f>
        <v>26</v>
      </c>
      <c r="F11" s="122">
        <f>+'Business Unit Expense Analysis'!F112</f>
        <v>28</v>
      </c>
      <c r="G11" s="78">
        <f>+F11</f>
        <v>28</v>
      </c>
      <c r="H11" s="223"/>
    </row>
    <row r="12" spans="1:8" ht="12.75">
      <c r="A12" s="149" t="s">
        <v>168</v>
      </c>
      <c r="B12" s="124"/>
      <c r="C12" s="125">
        <f>SUM(C9:C11)</f>
        <v>76</v>
      </c>
      <c r="D12" s="126">
        <f>SUM(D9:D11)</f>
        <v>81</v>
      </c>
      <c r="E12" s="126">
        <f>SUM(E9:E11)</f>
        <v>83</v>
      </c>
      <c r="F12" s="126">
        <f>SUM(F9:F11)</f>
        <v>88</v>
      </c>
      <c r="G12" s="127">
        <f>SUM(G9:G11)</f>
        <v>88</v>
      </c>
      <c r="H12" s="227"/>
    </row>
    <row r="13" spans="1:8" ht="12.75">
      <c r="A13" s="150"/>
      <c r="B13" s="3"/>
      <c r="C13" s="10"/>
      <c r="D13" s="10"/>
      <c r="E13" s="10"/>
      <c r="F13" s="10"/>
      <c r="G13" s="92"/>
      <c r="H13" s="223"/>
    </row>
    <row r="14" spans="1:8" s="214" customFormat="1" ht="12.75" customHeight="1">
      <c r="A14" s="151" t="s">
        <v>139</v>
      </c>
      <c r="B14" s="73"/>
      <c r="C14" s="75"/>
      <c r="D14" s="75"/>
      <c r="E14" s="75"/>
      <c r="F14" s="75"/>
      <c r="G14" s="93"/>
      <c r="H14" s="219"/>
    </row>
    <row r="15" spans="1:8" ht="12.75">
      <c r="A15" s="146" t="s">
        <v>146</v>
      </c>
      <c r="B15" s="180"/>
      <c r="C15" s="128" t="str">
        <f>+'Business Unit Expense Analysis'!$C$9</f>
        <v>Q1</v>
      </c>
      <c r="D15" s="129" t="str">
        <f>+'Business Unit Expense Analysis'!$D$9</f>
        <v>Q2</v>
      </c>
      <c r="E15" s="129" t="str">
        <f>+'Business Unit Expense Analysis'!$E$9</f>
        <v>Q3</v>
      </c>
      <c r="F15" s="129" t="str">
        <f>+'Business Unit Expense Analysis'!$F$9</f>
        <v>Q4</v>
      </c>
      <c r="G15" s="82" t="str">
        <f>+'Business Unit Expense Analysis'!$G$9</f>
        <v>Annual Total </v>
      </c>
      <c r="H15" s="147" t="s">
        <v>31</v>
      </c>
    </row>
    <row r="16" spans="1:8" s="205" customFormat="1" ht="12.75">
      <c r="A16" s="148" t="s">
        <v>29</v>
      </c>
      <c r="B16" s="3"/>
      <c r="C16" s="68">
        <v>4500</v>
      </c>
      <c r="D16" s="69">
        <v>5000</v>
      </c>
      <c r="E16" s="69">
        <v>5200</v>
      </c>
      <c r="F16" s="69">
        <v>5500</v>
      </c>
      <c r="G16" s="42">
        <f>SUM(C16:F16)</f>
        <v>20200</v>
      </c>
      <c r="H16" s="223" t="s">
        <v>160</v>
      </c>
    </row>
    <row r="17" spans="1:8" s="205" customFormat="1" ht="12.75">
      <c r="A17" s="148" t="s">
        <v>98</v>
      </c>
      <c r="B17" s="3"/>
      <c r="C17" s="45">
        <v>10</v>
      </c>
      <c r="D17" s="46">
        <v>10</v>
      </c>
      <c r="E17" s="46">
        <v>10</v>
      </c>
      <c r="F17" s="46">
        <v>10</v>
      </c>
      <c r="G17" s="44">
        <f>SUM(C17:F17)</f>
        <v>40</v>
      </c>
      <c r="H17" s="223" t="s">
        <v>160</v>
      </c>
    </row>
    <row r="18" spans="1:8" s="205" customFormat="1" ht="12.75">
      <c r="A18" s="148" t="s">
        <v>99</v>
      </c>
      <c r="B18" s="3"/>
      <c r="C18" s="41">
        <f>+C16+C17</f>
        <v>4510</v>
      </c>
      <c r="D18" s="42">
        <f>+D16+D17</f>
        <v>5010</v>
      </c>
      <c r="E18" s="42">
        <f>+E16+E17</f>
        <v>5210</v>
      </c>
      <c r="F18" s="42">
        <f>+F16+F17</f>
        <v>5510</v>
      </c>
      <c r="G18" s="42">
        <f>+G16+G17</f>
        <v>20240</v>
      </c>
      <c r="H18" s="223"/>
    </row>
    <row r="19" spans="1:8" s="205" customFormat="1" ht="12.75">
      <c r="A19" s="148" t="s">
        <v>100</v>
      </c>
      <c r="B19" s="3"/>
      <c r="C19" s="45">
        <v>600</v>
      </c>
      <c r="D19" s="46">
        <v>750</v>
      </c>
      <c r="E19" s="46">
        <v>900</v>
      </c>
      <c r="F19" s="46">
        <v>1100</v>
      </c>
      <c r="G19" s="44">
        <f>SUM(C19:F19)</f>
        <v>3350</v>
      </c>
      <c r="H19" s="223" t="s">
        <v>160</v>
      </c>
    </row>
    <row r="20" spans="1:8" s="205" customFormat="1" ht="12.75">
      <c r="A20" s="152" t="s">
        <v>28</v>
      </c>
      <c r="B20" s="28"/>
      <c r="C20" s="41">
        <f>+C18-C19</f>
        <v>3910</v>
      </c>
      <c r="D20" s="42">
        <f>+D18-D19</f>
        <v>4260</v>
      </c>
      <c r="E20" s="42">
        <f>+E18-E19</f>
        <v>4310</v>
      </c>
      <c r="F20" s="42">
        <f>+F18-F19</f>
        <v>4410</v>
      </c>
      <c r="G20" s="42">
        <f>+G18-G19</f>
        <v>16890</v>
      </c>
      <c r="H20" s="223"/>
    </row>
    <row r="21" spans="1:8" s="205" customFormat="1" ht="12.75">
      <c r="A21" s="152" t="s">
        <v>38</v>
      </c>
      <c r="B21" s="3"/>
      <c r="C21" s="100">
        <f>+C20/C18</f>
        <v>0.8669623059866962</v>
      </c>
      <c r="D21" s="101">
        <f>+D20/D18</f>
        <v>0.8502994011976048</v>
      </c>
      <c r="E21" s="101">
        <f>+E20/E18</f>
        <v>0.8272552783109405</v>
      </c>
      <c r="F21" s="101">
        <f>+F20/F18</f>
        <v>0.8003629764065335</v>
      </c>
      <c r="G21" s="102">
        <f>+G20/G18</f>
        <v>0.8344861660079052</v>
      </c>
      <c r="H21" s="223"/>
    </row>
    <row r="22" spans="1:8" s="205" customFormat="1" ht="12.75">
      <c r="A22" s="150"/>
      <c r="B22" s="3"/>
      <c r="C22" s="21"/>
      <c r="D22" s="21"/>
      <c r="E22" s="21"/>
      <c r="F22" s="21"/>
      <c r="G22" s="94"/>
      <c r="H22" s="223"/>
    </row>
    <row r="23" spans="1:8" s="205" customFormat="1" ht="12.75">
      <c r="A23" s="152" t="s">
        <v>186</v>
      </c>
      <c r="B23" s="3"/>
      <c r="C23" s="21"/>
      <c r="D23" s="21"/>
      <c r="E23" s="21"/>
      <c r="F23" s="21"/>
      <c r="G23" s="90">
        <f>+G18/G12</f>
        <v>230</v>
      </c>
      <c r="H23" s="223" t="s">
        <v>191</v>
      </c>
    </row>
    <row r="24" spans="1:8" s="205" customFormat="1" ht="12.75">
      <c r="A24" s="153" t="s">
        <v>187</v>
      </c>
      <c r="B24" s="3"/>
      <c r="C24" s="21"/>
      <c r="D24" s="21"/>
      <c r="E24" s="21"/>
      <c r="F24" s="21"/>
      <c r="G24" s="90">
        <f>+'Inputs &amp; Assumptions'!B27/1000</f>
        <v>225</v>
      </c>
      <c r="H24" s="223"/>
    </row>
    <row r="25" spans="1:8" s="205" customFormat="1" ht="12.75">
      <c r="A25" s="150"/>
      <c r="B25" s="5"/>
      <c r="C25" s="10"/>
      <c r="D25" s="10"/>
      <c r="E25" s="10"/>
      <c r="F25" s="10"/>
      <c r="G25" s="92"/>
      <c r="H25" s="223"/>
    </row>
    <row r="26" spans="1:8" s="230" customFormat="1" ht="15.75" customHeight="1">
      <c r="A26" s="154" t="s">
        <v>147</v>
      </c>
      <c r="B26" s="56"/>
      <c r="C26" s="228"/>
      <c r="D26" s="228"/>
      <c r="E26" s="228"/>
      <c r="F26" s="228"/>
      <c r="G26" s="228"/>
      <c r="H26" s="229"/>
    </row>
    <row r="27" spans="1:8" s="205" customFormat="1" ht="12.75">
      <c r="A27" s="148" t="s">
        <v>148</v>
      </c>
      <c r="B27" s="3"/>
      <c r="C27" s="103">
        <f>+'Business Unit Expense Analysis'!C15</f>
        <v>684.5625</v>
      </c>
      <c r="D27" s="104">
        <f>+'Business Unit Expense Analysis'!D15</f>
        <v>751.9375</v>
      </c>
      <c r="E27" s="104">
        <f>+'Business Unit Expense Analysis'!E15</f>
        <v>774.75</v>
      </c>
      <c r="F27" s="104">
        <f>+'Business Unit Expense Analysis'!F15</f>
        <v>814</v>
      </c>
      <c r="G27" s="105">
        <f>SUM(C27:F27)</f>
        <v>3025.25</v>
      </c>
      <c r="H27" s="223" t="s">
        <v>44</v>
      </c>
    </row>
    <row r="28" spans="1:8" s="205" customFormat="1" ht="12.75">
      <c r="A28" s="148" t="s">
        <v>149</v>
      </c>
      <c r="B28" s="3"/>
      <c r="C28" s="106">
        <f>'Business Unit Expense Analysis'!C54</f>
        <v>1222.8125</v>
      </c>
      <c r="D28" s="106">
        <f>'Business Unit Expense Analysis'!D54</f>
        <v>1307.1875</v>
      </c>
      <c r="E28" s="106">
        <f>'Business Unit Expense Analysis'!E54</f>
        <v>1355.625</v>
      </c>
      <c r="F28" s="106">
        <f>'Business Unit Expense Analysis'!F54</f>
        <v>1438.75</v>
      </c>
      <c r="G28" s="80">
        <f>SUM(C28:F28)</f>
        <v>5324.375</v>
      </c>
      <c r="H28" s="223" t="s">
        <v>101</v>
      </c>
    </row>
    <row r="29" spans="1:8" s="205" customFormat="1" ht="12.75">
      <c r="A29" s="148" t="s">
        <v>150</v>
      </c>
      <c r="B29" s="3"/>
      <c r="C29" s="106">
        <f>+'Business Unit Expense Analysis'!C96</f>
        <v>943.1875</v>
      </c>
      <c r="D29" s="107">
        <f>+'Business Unit Expense Analysis'!D96</f>
        <v>954.4375</v>
      </c>
      <c r="E29" s="107">
        <f>+'Business Unit Expense Analysis'!E96</f>
        <v>945.6875</v>
      </c>
      <c r="F29" s="107">
        <f>+'Business Unit Expense Analysis'!F96</f>
        <v>987.3125</v>
      </c>
      <c r="G29" s="80">
        <f>SUM(C29:F29)</f>
        <v>3830.625</v>
      </c>
      <c r="H29" s="223" t="s">
        <v>102</v>
      </c>
    </row>
    <row r="30" spans="1:8" s="205" customFormat="1" ht="12.75">
      <c r="A30" s="155" t="s">
        <v>151</v>
      </c>
      <c r="B30" s="11"/>
      <c r="C30" s="108">
        <f>SUM(C27:C29)</f>
        <v>2850.5625</v>
      </c>
      <c r="D30" s="105">
        <f>SUM(D27:D29)</f>
        <v>3013.5625</v>
      </c>
      <c r="E30" s="105">
        <f>SUM(E27:E29)</f>
        <v>3076.0625</v>
      </c>
      <c r="F30" s="105">
        <f>SUM(F27:F29)</f>
        <v>3240.0625</v>
      </c>
      <c r="G30" s="105">
        <f>SUM(G27:G29)</f>
        <v>12180.25</v>
      </c>
      <c r="H30" s="223"/>
    </row>
    <row r="31" spans="1:8" s="205" customFormat="1" ht="12.75">
      <c r="A31" s="150"/>
      <c r="B31" s="3"/>
      <c r="C31" s="39"/>
      <c r="D31" s="39"/>
      <c r="E31" s="39"/>
      <c r="F31" s="39"/>
      <c r="G31" s="39"/>
      <c r="H31" s="223"/>
    </row>
    <row r="32" spans="1:8" s="205" customFormat="1" ht="12.75">
      <c r="A32" s="156" t="s">
        <v>30</v>
      </c>
      <c r="B32" s="12"/>
      <c r="C32" s="38">
        <f>+C20-C30</f>
        <v>1059.4375</v>
      </c>
      <c r="D32" s="38">
        <f>+D20-D30</f>
        <v>1246.4375</v>
      </c>
      <c r="E32" s="38">
        <f>+E20-E30</f>
        <v>1233.9375</v>
      </c>
      <c r="F32" s="38">
        <f>+F20-F30</f>
        <v>1169.9375</v>
      </c>
      <c r="G32" s="38">
        <f>+G20-G30</f>
        <v>4709.75</v>
      </c>
      <c r="H32" s="223"/>
    </row>
    <row r="33" spans="1:8" s="205" customFormat="1" ht="12.75">
      <c r="A33" s="157" t="s">
        <v>103</v>
      </c>
      <c r="B33" s="2"/>
      <c r="C33" s="35">
        <v>0</v>
      </c>
      <c r="D33" s="35">
        <v>21.4</v>
      </c>
      <c r="E33" s="35">
        <v>-20</v>
      </c>
      <c r="F33" s="35">
        <v>35</v>
      </c>
      <c r="G33" s="32">
        <f>SUM(C33:F33)</f>
        <v>36.4</v>
      </c>
      <c r="H33" s="223"/>
    </row>
    <row r="34" spans="1:8" s="205" customFormat="1" ht="12.75">
      <c r="A34" s="158"/>
      <c r="B34" s="2"/>
      <c r="C34" s="10"/>
      <c r="D34" s="10"/>
      <c r="E34" s="10"/>
      <c r="F34" s="10"/>
      <c r="G34" s="92"/>
      <c r="H34" s="223"/>
    </row>
    <row r="35" spans="1:8" s="205" customFormat="1" ht="12.75">
      <c r="A35" s="159" t="s">
        <v>174</v>
      </c>
      <c r="B35" s="12"/>
      <c r="C35" s="32">
        <f>SUM(C32:C34)</f>
        <v>1059.4375</v>
      </c>
      <c r="D35" s="32">
        <f>SUM(D32:D34)</f>
        <v>1267.8375</v>
      </c>
      <c r="E35" s="32">
        <f>SUM(E32:E34)</f>
        <v>1213.9375</v>
      </c>
      <c r="F35" s="32">
        <f>SUM(F32:F34)</f>
        <v>1204.9375</v>
      </c>
      <c r="G35" s="32">
        <f>SUM(C35:F35)</f>
        <v>4746.15</v>
      </c>
      <c r="H35" s="223"/>
    </row>
    <row r="36" spans="1:8" s="205" customFormat="1" ht="12.75">
      <c r="A36" s="158"/>
      <c r="B36" s="2"/>
      <c r="C36" s="37"/>
      <c r="D36" s="37"/>
      <c r="E36" s="37"/>
      <c r="F36" s="37"/>
      <c r="G36" s="37"/>
      <c r="H36" s="223"/>
    </row>
    <row r="37" spans="1:8" s="205" customFormat="1" ht="12.75">
      <c r="A37" s="160" t="s">
        <v>152</v>
      </c>
      <c r="B37" s="23">
        <f>+'Inputs &amp; Assumptions'!B25</f>
        <v>0.3</v>
      </c>
      <c r="C37" s="32">
        <f>+C35*$B$37</f>
        <v>317.83125</v>
      </c>
      <c r="D37" s="32">
        <f>+D35*$B$37</f>
        <v>380.35125</v>
      </c>
      <c r="E37" s="32">
        <f>+E35*$B$37</f>
        <v>364.18125</v>
      </c>
      <c r="F37" s="32">
        <f>+F35*$B$37</f>
        <v>361.48125</v>
      </c>
      <c r="G37" s="32">
        <f>SUM(C37:F37)</f>
        <v>1423.845</v>
      </c>
      <c r="H37" s="223"/>
    </row>
    <row r="38" spans="1:8" s="205" customFormat="1" ht="12.75">
      <c r="A38" s="158"/>
      <c r="B38" s="2"/>
      <c r="C38" s="37"/>
      <c r="D38" s="37"/>
      <c r="E38" s="37"/>
      <c r="F38" s="37"/>
      <c r="G38" s="37"/>
      <c r="H38" s="223"/>
    </row>
    <row r="39" spans="1:8" s="205" customFormat="1" ht="12.75">
      <c r="A39" s="172" t="s">
        <v>11</v>
      </c>
      <c r="B39" s="130"/>
      <c r="C39" s="32">
        <f>+C35-C37</f>
        <v>741.60625</v>
      </c>
      <c r="D39" s="32">
        <f>+D35-D37</f>
        <v>887.4862500000002</v>
      </c>
      <c r="E39" s="32">
        <f>+E35-E37</f>
        <v>849.75625</v>
      </c>
      <c r="F39" s="32">
        <f>+F35-F37</f>
        <v>843.45625</v>
      </c>
      <c r="G39" s="32">
        <f>+G35-G37</f>
        <v>3322.3049999999994</v>
      </c>
      <c r="H39" s="223"/>
    </row>
    <row r="40" spans="1:8" s="205" customFormat="1" ht="12.75">
      <c r="A40" s="161"/>
      <c r="B40" s="12"/>
      <c r="C40" s="29"/>
      <c r="D40" s="29"/>
      <c r="E40" s="29"/>
      <c r="F40" s="29"/>
      <c r="G40" s="95"/>
      <c r="H40" s="220"/>
    </row>
    <row r="41" spans="1:8" s="230" customFormat="1" ht="12.75" customHeight="1">
      <c r="A41" s="151" t="s">
        <v>138</v>
      </c>
      <c r="B41" s="114"/>
      <c r="C41" s="75"/>
      <c r="D41" s="75"/>
      <c r="E41" s="75"/>
      <c r="F41" s="75"/>
      <c r="G41" s="93"/>
      <c r="H41" s="219"/>
    </row>
    <row r="42" spans="1:8" s="230" customFormat="1" ht="24.75" customHeight="1">
      <c r="A42" s="198" t="s">
        <v>185</v>
      </c>
      <c r="B42" s="181" t="s">
        <v>26</v>
      </c>
      <c r="C42" s="128" t="str">
        <f>+'Business Unit Expense Analysis'!$C$9</f>
        <v>Q1</v>
      </c>
      <c r="D42" s="129" t="str">
        <f>+'Business Unit Expense Analysis'!$D$9</f>
        <v>Q2</v>
      </c>
      <c r="E42" s="129" t="str">
        <f>+'Business Unit Expense Analysis'!$E$9</f>
        <v>Q3</v>
      </c>
      <c r="F42" s="129" t="str">
        <f>+'Business Unit Expense Analysis'!$F$9</f>
        <v>Q4</v>
      </c>
      <c r="G42" s="182" t="s">
        <v>153</v>
      </c>
      <c r="H42" s="183" t="s">
        <v>31</v>
      </c>
    </row>
    <row r="43" spans="1:8" s="205" customFormat="1" ht="12.75">
      <c r="A43" s="148" t="s">
        <v>12</v>
      </c>
      <c r="B43" s="68">
        <v>50</v>
      </c>
      <c r="C43" s="42">
        <f>+C112</f>
        <v>962.10625</v>
      </c>
      <c r="D43" s="42">
        <f>+D112</f>
        <v>1752.0925000000002</v>
      </c>
      <c r="E43" s="42">
        <f>+E112</f>
        <v>2636.47375</v>
      </c>
      <c r="F43" s="42">
        <f>+F112</f>
        <v>3533.8050000000003</v>
      </c>
      <c r="G43" s="42">
        <f>+F43</f>
        <v>3533.8050000000003</v>
      </c>
      <c r="H43" s="223"/>
    </row>
    <row r="44" spans="1:8" s="205" customFormat="1" ht="12.75">
      <c r="A44" s="148" t="s">
        <v>104</v>
      </c>
      <c r="B44" s="45">
        <v>40</v>
      </c>
      <c r="C44" s="46">
        <v>30</v>
      </c>
      <c r="D44" s="46">
        <v>40</v>
      </c>
      <c r="E44" s="46">
        <v>50</v>
      </c>
      <c r="F44" s="46">
        <v>40</v>
      </c>
      <c r="G44" s="44">
        <f>+F44</f>
        <v>40</v>
      </c>
      <c r="H44" s="223"/>
    </row>
    <row r="45" spans="1:8" s="205" customFormat="1" ht="12.75">
      <c r="A45" s="148" t="s">
        <v>39</v>
      </c>
      <c r="B45" s="45">
        <v>80</v>
      </c>
      <c r="C45" s="46">
        <v>75</v>
      </c>
      <c r="D45" s="46">
        <v>85</v>
      </c>
      <c r="E45" s="46">
        <v>90</v>
      </c>
      <c r="F45" s="46">
        <v>80</v>
      </c>
      <c r="G45" s="44">
        <f>+F45</f>
        <v>80</v>
      </c>
      <c r="H45" s="223"/>
    </row>
    <row r="46" spans="1:8" s="205" customFormat="1" ht="12.75">
      <c r="A46" s="148" t="s">
        <v>105</v>
      </c>
      <c r="B46" s="45">
        <v>20</v>
      </c>
      <c r="C46" s="46">
        <v>20</v>
      </c>
      <c r="D46" s="46">
        <v>20</v>
      </c>
      <c r="E46" s="46">
        <v>20</v>
      </c>
      <c r="F46" s="46">
        <v>20</v>
      </c>
      <c r="G46" s="44">
        <f>+F46</f>
        <v>20</v>
      </c>
      <c r="H46" s="223"/>
    </row>
    <row r="47" spans="1:8" s="205" customFormat="1" ht="12.75">
      <c r="A47" s="152" t="s">
        <v>46</v>
      </c>
      <c r="B47" s="41">
        <f>SUM(B43:B46)</f>
        <v>190</v>
      </c>
      <c r="C47" s="42">
        <f>SUM(C43:C46)</f>
        <v>1087.10625</v>
      </c>
      <c r="D47" s="42">
        <f>SUM(D43:D46)</f>
        <v>1897.0925000000002</v>
      </c>
      <c r="E47" s="42">
        <f>SUM(E43:E46)</f>
        <v>2796.47375</v>
      </c>
      <c r="F47" s="42">
        <f>SUM(F43:F46)</f>
        <v>3673.8050000000003</v>
      </c>
      <c r="G47" s="42">
        <f>+F47</f>
        <v>3673.8050000000003</v>
      </c>
      <c r="H47" s="223"/>
    </row>
    <row r="48" spans="1:8" s="205" customFormat="1" ht="12.75">
      <c r="A48" s="162"/>
      <c r="B48" s="25"/>
      <c r="C48" s="26"/>
      <c r="D48" s="26"/>
      <c r="E48" s="26"/>
      <c r="F48" s="26"/>
      <c r="G48" s="96"/>
      <c r="H48" s="223"/>
    </row>
    <row r="49" spans="1:8" s="205" customFormat="1" ht="12.75">
      <c r="A49" s="148" t="s">
        <v>106</v>
      </c>
      <c r="B49" s="109">
        <f>+'Business Unit Expense Analysis'!B43</f>
        <v>405</v>
      </c>
      <c r="C49" s="110">
        <f>+'Business Unit Expense Analysis'!C43</f>
        <v>410</v>
      </c>
      <c r="D49" s="110">
        <f>+'Business Unit Expense Analysis'!D43</f>
        <v>445</v>
      </c>
      <c r="E49" s="110">
        <f>+'Business Unit Expense Analysis'!E43</f>
        <v>432.5</v>
      </c>
      <c r="F49" s="110">
        <f>+'Business Unit Expense Analysis'!F43</f>
        <v>467.5</v>
      </c>
      <c r="G49" s="42">
        <f>+F49</f>
        <v>467.5</v>
      </c>
      <c r="H49" s="223"/>
    </row>
    <row r="50" spans="1:8" s="205" customFormat="1" ht="12.75">
      <c r="A50" s="148" t="s">
        <v>107</v>
      </c>
      <c r="B50" s="111">
        <f>+'Business Unit Expense Analysis'!B138</f>
        <v>800</v>
      </c>
      <c r="C50" s="112">
        <f>+'Business Unit Expense Analysis'!C138</f>
        <v>800</v>
      </c>
      <c r="D50" s="112">
        <f>+'Business Unit Expense Analysis'!D138</f>
        <v>805</v>
      </c>
      <c r="E50" s="112">
        <f>+'Business Unit Expense Analysis'!E138</f>
        <v>810</v>
      </c>
      <c r="F50" s="112">
        <f>+'Business Unit Expense Analysis'!F138</f>
        <v>810</v>
      </c>
      <c r="G50" s="44">
        <f>+F50</f>
        <v>810</v>
      </c>
      <c r="H50" s="223"/>
    </row>
    <row r="51" spans="1:8" s="205" customFormat="1" ht="12.75">
      <c r="A51" s="163" t="s">
        <v>154</v>
      </c>
      <c r="B51" s="113">
        <v>0</v>
      </c>
      <c r="C51" s="112">
        <f>+'Business Unit Expense Analysis'!C12+'Business Unit Expense Analysis'!C83</f>
        <v>60.5</v>
      </c>
      <c r="D51" s="112">
        <f>+'Business Unit Expense Analysis'!D12+'Business Unit Expense Analysis'!D83+C51</f>
        <v>123</v>
      </c>
      <c r="E51" s="112">
        <f>+'Business Unit Expense Analysis'!E12+'Business Unit Expense Analysis'!E83+D51</f>
        <v>185.125</v>
      </c>
      <c r="F51" s="112">
        <f>+'Business Unit Expense Analysis'!F12+'Business Unit Expense Analysis'!F83+E51</f>
        <v>249</v>
      </c>
      <c r="G51" s="44">
        <f>+F51</f>
        <v>249</v>
      </c>
      <c r="H51" s="223"/>
    </row>
    <row r="52" spans="1:8" s="205" customFormat="1" ht="25.5">
      <c r="A52" s="164" t="s">
        <v>108</v>
      </c>
      <c r="B52" s="109">
        <f aca="true" t="shared" si="0" ref="B52:G52">+B49+B50-B51</f>
        <v>1205</v>
      </c>
      <c r="C52" s="110">
        <f t="shared" si="0"/>
        <v>1149.5</v>
      </c>
      <c r="D52" s="110">
        <f t="shared" si="0"/>
        <v>1127</v>
      </c>
      <c r="E52" s="110">
        <f t="shared" si="0"/>
        <v>1057.375</v>
      </c>
      <c r="F52" s="110">
        <f t="shared" si="0"/>
        <v>1028.5</v>
      </c>
      <c r="G52" s="42">
        <f t="shared" si="0"/>
        <v>1028.5</v>
      </c>
      <c r="H52" s="223"/>
    </row>
    <row r="53" spans="1:8" s="205" customFormat="1" ht="12.75">
      <c r="A53" s="162"/>
      <c r="B53" s="25"/>
      <c r="C53" s="26"/>
      <c r="D53" s="26"/>
      <c r="E53" s="26"/>
      <c r="F53" s="26"/>
      <c r="G53" s="96"/>
      <c r="H53" s="223"/>
    </row>
    <row r="54" spans="1:8" s="205" customFormat="1" ht="12.75">
      <c r="A54" s="162" t="s">
        <v>109</v>
      </c>
      <c r="B54" s="35">
        <v>100</v>
      </c>
      <c r="C54" s="35">
        <v>100</v>
      </c>
      <c r="D54" s="35">
        <v>100</v>
      </c>
      <c r="E54" s="35">
        <v>100</v>
      </c>
      <c r="F54" s="35">
        <v>100</v>
      </c>
      <c r="G54" s="32">
        <f>+F54</f>
        <v>100</v>
      </c>
      <c r="H54" s="223"/>
    </row>
    <row r="55" spans="1:8" s="205" customFormat="1" ht="12.75">
      <c r="A55" s="162"/>
      <c r="B55" s="26"/>
      <c r="C55" s="26"/>
      <c r="D55" s="26"/>
      <c r="E55" s="26"/>
      <c r="F55" s="26"/>
      <c r="G55" s="96"/>
      <c r="H55" s="223"/>
    </row>
    <row r="56" spans="1:8" s="205" customFormat="1" ht="12.75">
      <c r="A56" s="171" t="s">
        <v>140</v>
      </c>
      <c r="B56" s="90">
        <f aca="true" t="shared" si="1" ref="B56:G56">+B47+B52+B54</f>
        <v>1495</v>
      </c>
      <c r="C56" s="90">
        <f t="shared" si="1"/>
        <v>2336.60625</v>
      </c>
      <c r="D56" s="90">
        <f t="shared" si="1"/>
        <v>3124.0925</v>
      </c>
      <c r="E56" s="90">
        <f t="shared" si="1"/>
        <v>3953.84875</v>
      </c>
      <c r="F56" s="90">
        <f t="shared" si="1"/>
        <v>4802.305</v>
      </c>
      <c r="G56" s="90">
        <f t="shared" si="1"/>
        <v>4802.305</v>
      </c>
      <c r="H56" s="223"/>
    </row>
    <row r="57" spans="1:8" s="205" customFormat="1" ht="12.75">
      <c r="A57" s="150"/>
      <c r="B57" s="3"/>
      <c r="C57" s="10"/>
      <c r="D57" s="10"/>
      <c r="E57" s="10"/>
      <c r="F57" s="10"/>
      <c r="G57" s="92"/>
      <c r="H57" s="223"/>
    </row>
    <row r="58" spans="1:8" s="230" customFormat="1" ht="25.5">
      <c r="A58" s="146" t="s">
        <v>40</v>
      </c>
      <c r="B58" s="181" t="s">
        <v>26</v>
      </c>
      <c r="C58" s="128" t="str">
        <f>+'Business Unit Expense Analysis'!$C$9</f>
        <v>Q1</v>
      </c>
      <c r="D58" s="129" t="str">
        <f>+'Business Unit Expense Analysis'!$D$9</f>
        <v>Q2</v>
      </c>
      <c r="E58" s="129" t="str">
        <f>+'Business Unit Expense Analysis'!$E$9</f>
        <v>Q3</v>
      </c>
      <c r="F58" s="129" t="str">
        <f>+'Business Unit Expense Analysis'!$F$9</f>
        <v>Q4</v>
      </c>
      <c r="G58" s="182" t="s">
        <v>153</v>
      </c>
      <c r="H58" s="231"/>
    </row>
    <row r="59" spans="1:8" s="205" customFormat="1" ht="12.75">
      <c r="A59" s="148" t="s">
        <v>110</v>
      </c>
      <c r="B59" s="68">
        <v>20</v>
      </c>
      <c r="C59" s="69">
        <v>25</v>
      </c>
      <c r="D59" s="69">
        <v>30</v>
      </c>
      <c r="E59" s="69">
        <v>20</v>
      </c>
      <c r="F59" s="69">
        <v>25</v>
      </c>
      <c r="G59" s="42">
        <f>+F59</f>
        <v>25</v>
      </c>
      <c r="H59" s="223"/>
    </row>
    <row r="60" spans="1:8" s="205" customFormat="1" ht="12.75">
      <c r="A60" s="148" t="s">
        <v>111</v>
      </c>
      <c r="B60" s="45">
        <v>10</v>
      </c>
      <c r="C60" s="46">
        <v>10</v>
      </c>
      <c r="D60" s="46">
        <v>10</v>
      </c>
      <c r="E60" s="46">
        <v>10</v>
      </c>
      <c r="F60" s="46">
        <v>10</v>
      </c>
      <c r="G60" s="44">
        <f>+F60</f>
        <v>10</v>
      </c>
      <c r="H60" s="223"/>
    </row>
    <row r="61" spans="1:8" s="205" customFormat="1" ht="12.75">
      <c r="A61" s="148" t="s">
        <v>112</v>
      </c>
      <c r="B61" s="45">
        <v>10</v>
      </c>
      <c r="C61" s="46">
        <v>10</v>
      </c>
      <c r="D61" s="46">
        <v>10</v>
      </c>
      <c r="E61" s="46">
        <v>10</v>
      </c>
      <c r="F61" s="46">
        <v>10</v>
      </c>
      <c r="G61" s="44">
        <f>+F61</f>
        <v>10</v>
      </c>
      <c r="H61" s="223"/>
    </row>
    <row r="62" spans="1:8" s="205" customFormat="1" ht="12.75">
      <c r="A62" s="152" t="s">
        <v>170</v>
      </c>
      <c r="B62" s="41">
        <f>SUM(B59:B61)</f>
        <v>40</v>
      </c>
      <c r="C62" s="42">
        <f>SUM(C59:C61)</f>
        <v>45</v>
      </c>
      <c r="D62" s="42">
        <f>SUM(D59:D61)</f>
        <v>50</v>
      </c>
      <c r="E62" s="42">
        <f>SUM(E59:E61)</f>
        <v>40</v>
      </c>
      <c r="F62" s="42">
        <f>SUM(F59:F61)</f>
        <v>45</v>
      </c>
      <c r="G62" s="42">
        <f>+F62</f>
        <v>45</v>
      </c>
      <c r="H62" s="223"/>
    </row>
    <row r="63" spans="1:8" s="205" customFormat="1" ht="12.75">
      <c r="A63" s="148"/>
      <c r="B63" s="26"/>
      <c r="C63" s="26"/>
      <c r="D63" s="26"/>
      <c r="E63" s="26"/>
      <c r="F63" s="26"/>
      <c r="G63" s="97"/>
      <c r="H63" s="223"/>
    </row>
    <row r="64" spans="1:8" s="205" customFormat="1" ht="12.75">
      <c r="A64" s="148" t="s">
        <v>113</v>
      </c>
      <c r="B64" s="68">
        <v>150</v>
      </c>
      <c r="C64" s="69">
        <v>145</v>
      </c>
      <c r="D64" s="69">
        <v>140</v>
      </c>
      <c r="E64" s="69">
        <v>135</v>
      </c>
      <c r="F64" s="69">
        <v>130</v>
      </c>
      <c r="G64" s="42">
        <f>+F64</f>
        <v>130</v>
      </c>
      <c r="H64" s="223"/>
    </row>
    <row r="65" spans="1:8" s="205" customFormat="1" ht="12.75">
      <c r="A65" s="148" t="s">
        <v>114</v>
      </c>
      <c r="B65" s="45">
        <v>0</v>
      </c>
      <c r="C65" s="46">
        <v>0</v>
      </c>
      <c r="D65" s="46">
        <v>0</v>
      </c>
      <c r="E65" s="46">
        <v>0</v>
      </c>
      <c r="F65" s="46">
        <v>0</v>
      </c>
      <c r="G65" s="44">
        <f>+F65</f>
        <v>0</v>
      </c>
      <c r="H65" s="223"/>
    </row>
    <row r="66" spans="1:8" s="205" customFormat="1" ht="12.75">
      <c r="A66" s="148" t="s">
        <v>115</v>
      </c>
      <c r="B66" s="45">
        <v>5</v>
      </c>
      <c r="C66" s="46">
        <v>5</v>
      </c>
      <c r="D66" s="46">
        <v>5</v>
      </c>
      <c r="E66" s="46">
        <v>5</v>
      </c>
      <c r="F66" s="46">
        <v>5</v>
      </c>
      <c r="G66" s="44">
        <f>+F66</f>
        <v>5</v>
      </c>
      <c r="H66" s="223"/>
    </row>
    <row r="67" spans="1:8" s="205" customFormat="1" ht="12.75">
      <c r="A67" s="152" t="s">
        <v>171</v>
      </c>
      <c r="B67" s="41">
        <f>SUM(B64:B66)</f>
        <v>155</v>
      </c>
      <c r="C67" s="42">
        <f>SUM(C64:C66)</f>
        <v>150</v>
      </c>
      <c r="D67" s="42">
        <f>SUM(D64:D66)</f>
        <v>145</v>
      </c>
      <c r="E67" s="42">
        <f>SUM(E64:E66)</f>
        <v>140</v>
      </c>
      <c r="F67" s="42">
        <f>SUM(F64:F66)</f>
        <v>135</v>
      </c>
      <c r="G67" s="42">
        <f>+F67</f>
        <v>135</v>
      </c>
      <c r="H67" s="223"/>
    </row>
    <row r="68" spans="1:8" s="205" customFormat="1" ht="12.75">
      <c r="A68" s="150"/>
      <c r="B68" s="37"/>
      <c r="C68" s="37"/>
      <c r="D68" s="37"/>
      <c r="E68" s="37"/>
      <c r="F68" s="37"/>
      <c r="G68" s="37"/>
      <c r="H68" s="223"/>
    </row>
    <row r="69" spans="1:8" s="205" customFormat="1" ht="12.75">
      <c r="A69" s="152" t="s">
        <v>13</v>
      </c>
      <c r="B69" s="32">
        <f>+B62+B67</f>
        <v>195</v>
      </c>
      <c r="C69" s="32">
        <f>C67+C62</f>
        <v>195</v>
      </c>
      <c r="D69" s="32">
        <f>D67+D62</f>
        <v>195</v>
      </c>
      <c r="E69" s="32">
        <f>E67+E62</f>
        <v>180</v>
      </c>
      <c r="F69" s="32">
        <f>F67+F62</f>
        <v>180</v>
      </c>
      <c r="G69" s="32">
        <f>+F69</f>
        <v>180</v>
      </c>
      <c r="H69" s="223"/>
    </row>
    <row r="70" spans="1:8" s="205" customFormat="1" ht="12.75">
      <c r="A70" s="150"/>
      <c r="B70" s="26"/>
      <c r="C70" s="26"/>
      <c r="D70" s="26"/>
      <c r="E70" s="26"/>
      <c r="F70" s="26"/>
      <c r="G70" s="96"/>
      <c r="H70" s="223"/>
    </row>
    <row r="71" spans="1:8" s="205" customFormat="1" ht="12.75">
      <c r="A71" s="148" t="s">
        <v>116</v>
      </c>
      <c r="B71" s="68">
        <v>1000</v>
      </c>
      <c r="C71" s="69">
        <v>1100</v>
      </c>
      <c r="D71" s="69">
        <v>1000</v>
      </c>
      <c r="E71" s="69">
        <v>995</v>
      </c>
      <c r="F71" s="69">
        <v>1000</v>
      </c>
      <c r="G71" s="42">
        <f>+F71</f>
        <v>1000</v>
      </c>
      <c r="H71" s="223"/>
    </row>
    <row r="72" spans="1:8" s="205" customFormat="1" ht="12.75">
      <c r="A72" s="148" t="s">
        <v>117</v>
      </c>
      <c r="B72" s="45">
        <v>300</v>
      </c>
      <c r="C72" s="44">
        <v>300</v>
      </c>
      <c r="D72" s="44">
        <f>+C72</f>
        <v>300</v>
      </c>
      <c r="E72" s="44">
        <f>+D72</f>
        <v>300</v>
      </c>
      <c r="F72" s="44">
        <f>+E72</f>
        <v>300</v>
      </c>
      <c r="G72" s="44">
        <f>+F72</f>
        <v>300</v>
      </c>
      <c r="H72" s="223"/>
    </row>
    <row r="73" spans="1:8" s="205" customFormat="1" ht="12.75">
      <c r="A73" s="148" t="s">
        <v>118</v>
      </c>
      <c r="B73" s="45">
        <v>0</v>
      </c>
      <c r="C73" s="44">
        <f>+C39</f>
        <v>741.60625</v>
      </c>
      <c r="D73" s="44">
        <f>+D39+C73</f>
        <v>1629.0925000000002</v>
      </c>
      <c r="E73" s="44">
        <f>+E39+D73</f>
        <v>2478.84875</v>
      </c>
      <c r="F73" s="44">
        <f>+F39+E73</f>
        <v>3322.3050000000003</v>
      </c>
      <c r="G73" s="44">
        <f>+F73</f>
        <v>3322.3050000000003</v>
      </c>
      <c r="H73" s="223"/>
    </row>
    <row r="74" spans="1:8" s="205" customFormat="1" ht="12.75">
      <c r="A74" s="152" t="s">
        <v>172</v>
      </c>
      <c r="B74" s="41">
        <f>SUM(B71:B73)</f>
        <v>1300</v>
      </c>
      <c r="C74" s="42">
        <f>SUM(C71:C73)</f>
        <v>2141.60625</v>
      </c>
      <c r="D74" s="42">
        <f>SUM(D71:D73)</f>
        <v>2929.0925</v>
      </c>
      <c r="E74" s="42">
        <f>SUM(E71:E73)</f>
        <v>3773.84875</v>
      </c>
      <c r="F74" s="42">
        <f>SUM(F71:F73)</f>
        <v>4622.305</v>
      </c>
      <c r="G74" s="42">
        <f>+F74</f>
        <v>4622.305</v>
      </c>
      <c r="H74" s="223"/>
    </row>
    <row r="75" spans="1:8" s="205" customFormat="1" ht="12.75">
      <c r="A75" s="150"/>
      <c r="B75" s="37"/>
      <c r="C75" s="37"/>
      <c r="D75" s="37"/>
      <c r="E75" s="37"/>
      <c r="F75" s="37"/>
      <c r="G75" s="37"/>
      <c r="H75" s="223"/>
    </row>
    <row r="76" spans="1:8" s="205" customFormat="1" ht="12.75">
      <c r="A76" s="171" t="s">
        <v>141</v>
      </c>
      <c r="B76" s="90">
        <f>+B74+B69</f>
        <v>1495</v>
      </c>
      <c r="C76" s="90">
        <f>C74+C69</f>
        <v>2336.60625</v>
      </c>
      <c r="D76" s="90">
        <f>D74+D69</f>
        <v>3124.0925</v>
      </c>
      <c r="E76" s="90">
        <f>E74+E69</f>
        <v>3953.84875</v>
      </c>
      <c r="F76" s="90">
        <f>F74+F69</f>
        <v>4802.305</v>
      </c>
      <c r="G76" s="90">
        <f>+F76</f>
        <v>4802.305</v>
      </c>
      <c r="H76" s="223"/>
    </row>
    <row r="77" spans="1:8" s="205" customFormat="1" ht="12.75">
      <c r="A77" s="150"/>
      <c r="B77" s="3"/>
      <c r="C77" s="21"/>
      <c r="D77" s="21"/>
      <c r="E77" s="21"/>
      <c r="F77" s="21"/>
      <c r="G77" s="94"/>
      <c r="H77" s="220"/>
    </row>
    <row r="78" spans="1:8" s="205" customFormat="1" ht="12.75">
      <c r="A78" s="158"/>
      <c r="B78" s="2"/>
      <c r="C78" s="10"/>
      <c r="D78" s="10"/>
      <c r="E78" s="10"/>
      <c r="F78" s="10"/>
      <c r="G78" s="92"/>
      <c r="H78" s="220"/>
    </row>
    <row r="79" spans="1:8" s="205" customFormat="1" ht="12.75">
      <c r="A79" s="150"/>
      <c r="B79" s="3"/>
      <c r="C79" s="10"/>
      <c r="D79" s="10"/>
      <c r="E79" s="10"/>
      <c r="F79" s="10"/>
      <c r="G79" s="92"/>
      <c r="H79" s="220"/>
    </row>
    <row r="80" spans="1:8" s="230" customFormat="1" ht="15.75" customHeight="1">
      <c r="A80" s="178" t="s">
        <v>142</v>
      </c>
      <c r="B80" s="114"/>
      <c r="C80" s="115"/>
      <c r="D80" s="115"/>
      <c r="E80" s="115"/>
      <c r="F80" s="115"/>
      <c r="G80" s="93"/>
      <c r="H80" s="219"/>
    </row>
    <row r="81" spans="1:8" s="230" customFormat="1" ht="15.75" customHeight="1">
      <c r="A81" s="184" t="s">
        <v>14</v>
      </c>
      <c r="B81" s="185"/>
      <c r="C81" s="128" t="str">
        <f>+'Business Unit Expense Analysis'!$C$9</f>
        <v>Q1</v>
      </c>
      <c r="D81" s="129" t="str">
        <f>+'Business Unit Expense Analysis'!$D$9</f>
        <v>Q2</v>
      </c>
      <c r="E81" s="129" t="str">
        <f>+'Business Unit Expense Analysis'!$E$9</f>
        <v>Q3</v>
      </c>
      <c r="F81" s="129" t="str">
        <f>+'Business Unit Expense Analysis'!$F$9</f>
        <v>Q4</v>
      </c>
      <c r="G81" s="119" t="s">
        <v>31</v>
      </c>
      <c r="H81" s="232"/>
    </row>
    <row r="82" spans="1:8" s="205" customFormat="1" ht="12.75">
      <c r="A82" s="165" t="s">
        <v>119</v>
      </c>
      <c r="B82" s="233"/>
      <c r="D82" s="10"/>
      <c r="E82" s="10"/>
      <c r="F82" s="131"/>
      <c r="G82" s="234"/>
      <c r="H82" s="235"/>
    </row>
    <row r="83" spans="1:8" s="205" customFormat="1" ht="12.75">
      <c r="A83" s="157" t="s">
        <v>118</v>
      </c>
      <c r="B83" s="2"/>
      <c r="C83" s="41">
        <f>+C39</f>
        <v>741.60625</v>
      </c>
      <c r="D83" s="42">
        <f>+D39</f>
        <v>887.4862500000002</v>
      </c>
      <c r="E83" s="42">
        <f>+E39</f>
        <v>849.75625</v>
      </c>
      <c r="F83" s="42">
        <f>+F39</f>
        <v>843.45625</v>
      </c>
      <c r="G83" s="236"/>
      <c r="H83" s="237"/>
    </row>
    <row r="84" spans="1:8" s="205" customFormat="1" ht="12.75">
      <c r="A84" s="166" t="s">
        <v>120</v>
      </c>
      <c r="B84" s="2"/>
      <c r="C84" s="43">
        <f>+'Business Unit Expense Analysis'!C12+'Business Unit Expense Analysis'!C83</f>
        <v>60.5</v>
      </c>
      <c r="D84" s="44">
        <f>+'Business Unit Expense Analysis'!D12+'Business Unit Expense Analysis'!D83</f>
        <v>62.5</v>
      </c>
      <c r="E84" s="44">
        <f>+'Business Unit Expense Analysis'!E12+'Business Unit Expense Analysis'!E83</f>
        <v>62.125</v>
      </c>
      <c r="F84" s="44">
        <f>+'Business Unit Expense Analysis'!F12+'Business Unit Expense Analysis'!F83</f>
        <v>63.875</v>
      </c>
      <c r="G84" s="236"/>
      <c r="H84" s="237"/>
    </row>
    <row r="85" spans="1:8" s="205" customFormat="1" ht="12.75">
      <c r="A85" s="158"/>
      <c r="B85" s="2"/>
      <c r="C85" s="37"/>
      <c r="D85" s="37"/>
      <c r="E85" s="37"/>
      <c r="F85" s="37"/>
      <c r="G85" s="236"/>
      <c r="H85" s="237"/>
    </row>
    <row r="86" spans="1:8" s="205" customFormat="1" ht="12.75">
      <c r="A86" s="160" t="s">
        <v>155</v>
      </c>
      <c r="B86" s="2"/>
      <c r="C86" s="37"/>
      <c r="D86" s="37"/>
      <c r="E86" s="37"/>
      <c r="F86" s="37"/>
      <c r="G86" s="236"/>
      <c r="H86" s="237"/>
    </row>
    <row r="87" spans="1:8" s="205" customFormat="1" ht="12.75">
      <c r="A87" s="148" t="s">
        <v>104</v>
      </c>
      <c r="B87" s="2"/>
      <c r="C87" s="43">
        <f aca="true" t="shared" si="2" ref="C87:F88">+B44-C44</f>
        <v>10</v>
      </c>
      <c r="D87" s="44">
        <f t="shared" si="2"/>
        <v>-10</v>
      </c>
      <c r="E87" s="44">
        <f t="shared" si="2"/>
        <v>-10</v>
      </c>
      <c r="F87" s="44">
        <f t="shared" si="2"/>
        <v>10</v>
      </c>
      <c r="G87" s="236"/>
      <c r="H87" s="237"/>
    </row>
    <row r="88" spans="1:8" s="205" customFormat="1" ht="12.75">
      <c r="A88" s="157" t="s">
        <v>39</v>
      </c>
      <c r="B88" s="2"/>
      <c r="C88" s="43">
        <f t="shared" si="2"/>
        <v>5</v>
      </c>
      <c r="D88" s="44">
        <f t="shared" si="2"/>
        <v>-10</v>
      </c>
      <c r="E88" s="44">
        <f t="shared" si="2"/>
        <v>-5</v>
      </c>
      <c r="F88" s="44">
        <f t="shared" si="2"/>
        <v>10</v>
      </c>
      <c r="G88" s="236"/>
      <c r="H88" s="237"/>
    </row>
    <row r="89" spans="1:8" s="205" customFormat="1" ht="12.75">
      <c r="A89" s="157" t="s">
        <v>110</v>
      </c>
      <c r="B89" s="2"/>
      <c r="C89" s="43">
        <f>+C59-B59</f>
        <v>5</v>
      </c>
      <c r="D89" s="44">
        <f>+D59-C59</f>
        <v>5</v>
      </c>
      <c r="E89" s="44">
        <f>+E59-D59</f>
        <v>-10</v>
      </c>
      <c r="F89" s="44">
        <f>+F59-E59</f>
        <v>5</v>
      </c>
      <c r="G89" s="236"/>
      <c r="H89" s="237"/>
    </row>
    <row r="90" spans="1:8" s="205" customFormat="1" ht="12.75">
      <c r="A90" s="157" t="s">
        <v>159</v>
      </c>
      <c r="B90" s="2"/>
      <c r="C90" s="43">
        <f>D$60+D$61-C$60-$C61</f>
        <v>0</v>
      </c>
      <c r="D90" s="43">
        <f>E$60+E$61-D$60-$C61</f>
        <v>0</v>
      </c>
      <c r="E90" s="43">
        <f>F$60+F$61-E$60-$C61</f>
        <v>0</v>
      </c>
      <c r="F90" s="43">
        <f>G$60+G$61-F$60-$C61</f>
        <v>0</v>
      </c>
      <c r="G90" s="236"/>
      <c r="H90" s="237"/>
    </row>
    <row r="91" spans="1:8" s="205" customFormat="1" ht="12.75">
      <c r="A91" s="157" t="s">
        <v>156</v>
      </c>
      <c r="B91" s="2"/>
      <c r="C91" s="43">
        <f>MAX(0,+C$71-B$71)</f>
        <v>100</v>
      </c>
      <c r="D91" s="43">
        <f>MAX(0,+D$71-C$71)</f>
        <v>0</v>
      </c>
      <c r="E91" s="43">
        <f>MAX(0,+E$71-D$71)</f>
        <v>0</v>
      </c>
      <c r="F91" s="43">
        <f>MAX(0,+F$71-E$71)</f>
        <v>5</v>
      </c>
      <c r="G91" s="236"/>
      <c r="H91" s="237"/>
    </row>
    <row r="92" spans="1:8" s="205" customFormat="1" ht="12.75">
      <c r="A92" s="157" t="s">
        <v>122</v>
      </c>
      <c r="B92" s="2"/>
      <c r="C92" s="43">
        <f>MAX(0,-'Business Unit Expense Analysis'!C$41-'Business Unit Expense Analysis'!C$136)</f>
        <v>0</v>
      </c>
      <c r="D92" s="43">
        <f>MAX(0,-'Business Unit Expense Analysis'!D$41-'Business Unit Expense Analysis'!D$136)</f>
        <v>0</v>
      </c>
      <c r="E92" s="43">
        <f>MAX(0,-'Business Unit Expense Analysis'!E$41-'Business Unit Expense Analysis'!E$136)</f>
        <v>7.5</v>
      </c>
      <c r="F92" s="43">
        <f>MAX(0,-'Business Unit Expense Analysis'!F$41-'Business Unit Expense Analysis'!F$136)</f>
        <v>0</v>
      </c>
      <c r="G92" s="236"/>
      <c r="H92" s="237"/>
    </row>
    <row r="93" spans="1:8" s="205" customFormat="1" ht="12.75">
      <c r="A93" s="157" t="s">
        <v>157</v>
      </c>
      <c r="B93" s="2"/>
      <c r="C93" s="132">
        <f>MAX(0,D$46+D$54-C$46-C$54)</f>
        <v>0</v>
      </c>
      <c r="D93" s="132">
        <f>MAX(0,E$46+E$54-D$46-D$54)</f>
        <v>0</v>
      </c>
      <c r="E93" s="132">
        <f>MAX(0,F$46+F$54-E$46-E$54)</f>
        <v>0</v>
      </c>
      <c r="F93" s="132">
        <f>MAX(0,G$46+G$54-F$46-F$54)</f>
        <v>0</v>
      </c>
      <c r="G93" s="236"/>
      <c r="H93" s="237"/>
    </row>
    <row r="94" spans="1:8" s="205" customFormat="1" ht="12.75">
      <c r="A94" s="157"/>
      <c r="B94" s="2"/>
      <c r="C94" s="31"/>
      <c r="D94" s="31"/>
      <c r="E94" s="31"/>
      <c r="F94" s="31"/>
      <c r="G94" s="236"/>
      <c r="H94" s="237"/>
    </row>
    <row r="95" spans="1:8" s="205" customFormat="1" ht="12.75">
      <c r="A95" s="160" t="s">
        <v>121</v>
      </c>
      <c r="B95" s="2"/>
      <c r="C95" s="26"/>
      <c r="D95" s="26"/>
      <c r="E95" s="26"/>
      <c r="F95" s="26"/>
      <c r="G95" s="236"/>
      <c r="H95" s="237"/>
    </row>
    <row r="96" spans="1:8" s="205" customFormat="1" ht="12.75">
      <c r="A96" s="157" t="s">
        <v>33</v>
      </c>
      <c r="B96" s="2"/>
      <c r="C96" s="133">
        <v>0</v>
      </c>
      <c r="D96" s="133">
        <v>0</v>
      </c>
      <c r="E96" s="133">
        <v>0</v>
      </c>
      <c r="F96" s="133">
        <v>0</v>
      </c>
      <c r="G96" s="236"/>
      <c r="H96" s="237"/>
    </row>
    <row r="97" spans="1:8" s="205" customFormat="1" ht="12.75">
      <c r="A97" s="173" t="s">
        <v>184</v>
      </c>
      <c r="B97" s="174"/>
      <c r="C97" s="41">
        <f>SUM(C83:C96)</f>
        <v>922.10625</v>
      </c>
      <c r="D97" s="42">
        <f>SUM(D83:D96)</f>
        <v>934.9862500000002</v>
      </c>
      <c r="E97" s="42">
        <f>SUM(E83:E96)</f>
        <v>894.38125</v>
      </c>
      <c r="F97" s="42">
        <f>SUM(F83:F96)</f>
        <v>937.33125</v>
      </c>
      <c r="G97" s="236"/>
      <c r="H97" s="237"/>
    </row>
    <row r="98" spans="1:8" s="205" customFormat="1" ht="12.75">
      <c r="A98" s="160"/>
      <c r="B98" s="2"/>
      <c r="C98" s="26"/>
      <c r="D98" s="26"/>
      <c r="E98" s="26"/>
      <c r="F98" s="26"/>
      <c r="G98" s="236"/>
      <c r="H98" s="237"/>
    </row>
    <row r="99" spans="1:8" s="230" customFormat="1" ht="15.75" customHeight="1">
      <c r="A99" s="184" t="s">
        <v>15</v>
      </c>
      <c r="B99" s="185"/>
      <c r="C99" s="116" t="s">
        <v>0</v>
      </c>
      <c r="D99" s="117" t="s">
        <v>1</v>
      </c>
      <c r="E99" s="117" t="s">
        <v>2</v>
      </c>
      <c r="F99" s="117" t="s">
        <v>3</v>
      </c>
      <c r="G99" s="119" t="s">
        <v>31</v>
      </c>
      <c r="H99" s="232"/>
    </row>
    <row r="100" spans="1:8" s="205" customFormat="1" ht="12.75">
      <c r="A100" s="157" t="s">
        <v>123</v>
      </c>
      <c r="B100" s="2"/>
      <c r="C100" s="43">
        <f>MIN(0,+C$71-B$71)</f>
        <v>0</v>
      </c>
      <c r="D100" s="43">
        <f>MIN(0,+D$71-C$71)</f>
        <v>-100</v>
      </c>
      <c r="E100" s="43">
        <f>MIN(0,+E$71-D$71)</f>
        <v>-5</v>
      </c>
      <c r="F100" s="43">
        <f>MIN(0,+F$71-E$71)</f>
        <v>0</v>
      </c>
      <c r="G100" s="98"/>
      <c r="H100" s="223"/>
    </row>
    <row r="101" spans="1:8" s="205" customFormat="1" ht="12.75">
      <c r="A101" s="157" t="s">
        <v>124</v>
      </c>
      <c r="B101" s="2"/>
      <c r="C101" s="43">
        <f>C67-B67</f>
        <v>-5</v>
      </c>
      <c r="D101" s="43">
        <f>D67-C67</f>
        <v>-5</v>
      </c>
      <c r="E101" s="43">
        <f>E67-D67</f>
        <v>-5</v>
      </c>
      <c r="F101" s="43">
        <f>F67-E67</f>
        <v>-5</v>
      </c>
      <c r="G101" s="98"/>
      <c r="H101" s="223"/>
    </row>
    <row r="102" spans="1:8" s="205" customFormat="1" ht="12.75">
      <c r="A102" s="157" t="s">
        <v>125</v>
      </c>
      <c r="B102" s="2"/>
      <c r="C102" s="43">
        <f>MIN(0,-'Business Unit Expense Analysis'!C$41-'Business Unit Expense Analysis'!C$136)</f>
        <v>-5</v>
      </c>
      <c r="D102" s="43">
        <f>MIN(0,-'Business Unit Expense Analysis'!D$41-'Business Unit Expense Analysis'!D$136)</f>
        <v>-40</v>
      </c>
      <c r="E102" s="43">
        <f>MIN(0,-'Business Unit Expense Analysis'!E$41-'Business Unit Expense Analysis'!E$136)</f>
        <v>0</v>
      </c>
      <c r="F102" s="43">
        <f>MIN(0,-'Business Unit Expense Analysis'!F$41-'Business Unit Expense Analysis'!F$136)</f>
        <v>-35</v>
      </c>
      <c r="G102" s="99"/>
      <c r="H102" s="223"/>
    </row>
    <row r="103" spans="1:8" s="205" customFormat="1" ht="12.75">
      <c r="A103" s="157" t="s">
        <v>158</v>
      </c>
      <c r="B103" s="2"/>
      <c r="C103" s="132">
        <f>MIN(0,D$46+D$54-C$46-C$54)</f>
        <v>0</v>
      </c>
      <c r="D103" s="132">
        <f>MIN(0,E$46+E$54-D$46-D$54)</f>
        <v>0</v>
      </c>
      <c r="E103" s="132">
        <f>MIN(0,F$46+F$54-E$46-E$54)</f>
        <v>0</v>
      </c>
      <c r="F103" s="132">
        <f>MIN(0,G$46+G$54-F$46-F$54)</f>
        <v>0</v>
      </c>
      <c r="G103" s="99"/>
      <c r="H103" s="223"/>
    </row>
    <row r="104" spans="1:8" s="205" customFormat="1" ht="12.75">
      <c r="A104" s="157" t="s">
        <v>126</v>
      </c>
      <c r="B104" s="2"/>
      <c r="C104" s="31">
        <v>0</v>
      </c>
      <c r="D104" s="31">
        <v>0</v>
      </c>
      <c r="E104" s="31">
        <v>0</v>
      </c>
      <c r="F104" s="31">
        <v>0</v>
      </c>
      <c r="G104" s="98"/>
      <c r="H104" s="223"/>
    </row>
    <row r="105" spans="1:8" s="205" customFormat="1" ht="12.75">
      <c r="A105" s="175" t="s">
        <v>16</v>
      </c>
      <c r="B105" s="174"/>
      <c r="C105" s="41">
        <f>SUM(C100:C104)</f>
        <v>-10</v>
      </c>
      <c r="D105" s="42">
        <f>SUM(D100:D104)</f>
        <v>-145</v>
      </c>
      <c r="E105" s="42">
        <f>SUM(E100:E104)</f>
        <v>-10</v>
      </c>
      <c r="F105" s="42">
        <f>SUM(F100:F104)</f>
        <v>-40</v>
      </c>
      <c r="G105" s="99"/>
      <c r="H105" s="223"/>
    </row>
    <row r="106" spans="1:8" s="205" customFormat="1" ht="12.75">
      <c r="A106" s="176"/>
      <c r="B106" s="2"/>
      <c r="C106" s="37"/>
      <c r="D106" s="37"/>
      <c r="E106" s="37"/>
      <c r="F106" s="37"/>
      <c r="G106" s="92"/>
      <c r="H106" s="223"/>
    </row>
    <row r="107" spans="1:8" s="205" customFormat="1" ht="12.75">
      <c r="A107" s="156" t="s">
        <v>17</v>
      </c>
      <c r="B107" s="2"/>
      <c r="C107" s="41">
        <f>C97+C105</f>
        <v>912.10625</v>
      </c>
      <c r="D107" s="41">
        <f>D97+D105</f>
        <v>789.9862500000002</v>
      </c>
      <c r="E107" s="41">
        <f>E97+E105</f>
        <v>884.38125</v>
      </c>
      <c r="F107" s="41">
        <f>F97+F105</f>
        <v>897.33125</v>
      </c>
      <c r="G107" s="238"/>
      <c r="H107" s="223"/>
    </row>
    <row r="108" spans="1:8" s="205" customFormat="1" ht="12.75">
      <c r="A108" s="158"/>
      <c r="B108" s="2"/>
      <c r="C108" s="40"/>
      <c r="D108" s="40"/>
      <c r="E108" s="40"/>
      <c r="F108" s="40"/>
      <c r="G108" s="238"/>
      <c r="H108" s="223"/>
    </row>
    <row r="109" spans="1:8" s="205" customFormat="1" ht="12.75">
      <c r="A109" s="156" t="s">
        <v>18</v>
      </c>
      <c r="B109" s="2"/>
      <c r="C109" s="41">
        <f>C107+0</f>
        <v>912.10625</v>
      </c>
      <c r="D109" s="42">
        <f>D107+C109</f>
        <v>1702.0925000000002</v>
      </c>
      <c r="E109" s="42">
        <f>E107+D109</f>
        <v>2586.47375</v>
      </c>
      <c r="F109" s="42">
        <f>F107+E109</f>
        <v>3483.8050000000003</v>
      </c>
      <c r="G109" s="238"/>
      <c r="H109" s="223"/>
    </row>
    <row r="110" spans="1:8" s="205" customFormat="1" ht="12.75">
      <c r="A110" s="158"/>
      <c r="B110" s="2"/>
      <c r="C110" s="40"/>
      <c r="D110" s="40"/>
      <c r="E110" s="40"/>
      <c r="F110" s="40"/>
      <c r="G110" s="238"/>
      <c r="H110" s="223"/>
    </row>
    <row r="111" spans="1:8" s="205" customFormat="1" ht="12.75">
      <c r="A111" s="173" t="s">
        <v>19</v>
      </c>
      <c r="B111" s="174"/>
      <c r="C111" s="41">
        <f>+B43</f>
        <v>50</v>
      </c>
      <c r="D111" s="42">
        <f>C112</f>
        <v>962.10625</v>
      </c>
      <c r="E111" s="42">
        <f>D112</f>
        <v>1752.0925000000002</v>
      </c>
      <c r="F111" s="42">
        <f>E112</f>
        <v>2636.47375</v>
      </c>
      <c r="G111" s="238"/>
      <c r="H111" s="223"/>
    </row>
    <row r="112" spans="1:8" s="205" customFormat="1" ht="12.75">
      <c r="A112" s="173" t="s">
        <v>20</v>
      </c>
      <c r="B112" s="174"/>
      <c r="C112" s="41">
        <f>C111+C107</f>
        <v>962.10625</v>
      </c>
      <c r="D112" s="42">
        <f>D111+D107</f>
        <v>1752.0925000000002</v>
      </c>
      <c r="E112" s="42">
        <f>E111+E107</f>
        <v>2636.47375</v>
      </c>
      <c r="F112" s="42">
        <f>F111+F107</f>
        <v>3533.8050000000003</v>
      </c>
      <c r="G112" s="238"/>
      <c r="H112" s="223"/>
    </row>
    <row r="113" spans="1:8" s="205" customFormat="1" ht="12.75">
      <c r="A113" s="158"/>
      <c r="B113" s="2"/>
      <c r="C113" s="10"/>
      <c r="D113" s="10"/>
      <c r="E113" s="10"/>
      <c r="F113" s="10"/>
      <c r="G113" s="92"/>
      <c r="H113" s="220"/>
    </row>
    <row r="114" spans="1:8" s="205" customFormat="1" ht="12.75">
      <c r="A114" s="158"/>
      <c r="B114" s="2"/>
      <c r="C114" s="10"/>
      <c r="D114" s="10"/>
      <c r="E114" s="10"/>
      <c r="F114" s="10"/>
      <c r="G114" s="92"/>
      <c r="H114" s="220"/>
    </row>
    <row r="115" spans="1:8" ht="12.75">
      <c r="A115" s="158"/>
      <c r="B115" s="2"/>
      <c r="C115" s="10"/>
      <c r="D115" s="10"/>
      <c r="E115" s="10"/>
      <c r="F115" s="10"/>
      <c r="G115" s="92"/>
      <c r="H115" s="220"/>
    </row>
    <row r="116" spans="1:8" s="205" customFormat="1" ht="15.75" customHeight="1">
      <c r="A116" s="186" t="s">
        <v>173</v>
      </c>
      <c r="B116" s="239"/>
      <c r="C116" s="187" t="s">
        <v>0</v>
      </c>
      <c r="D116" s="188" t="s">
        <v>1</v>
      </c>
      <c r="E116" s="188" t="s">
        <v>2</v>
      </c>
      <c r="F116" s="188" t="s">
        <v>3</v>
      </c>
      <c r="G116" s="92"/>
      <c r="H116" s="220"/>
    </row>
    <row r="117" spans="1:8" s="205" customFormat="1" ht="12.75">
      <c r="A117" s="157" t="s">
        <v>127</v>
      </c>
      <c r="B117" s="211"/>
      <c r="C117" s="41">
        <f>+C18</f>
        <v>4510</v>
      </c>
      <c r="D117" s="42">
        <f>+D18</f>
        <v>5010</v>
      </c>
      <c r="E117" s="42">
        <f>+E18</f>
        <v>5210</v>
      </c>
      <c r="F117" s="42">
        <f>+F18</f>
        <v>5510</v>
      </c>
      <c r="G117" s="92"/>
      <c r="H117" s="220"/>
    </row>
    <row r="118" spans="1:8" s="205" customFormat="1" ht="12.75">
      <c r="A118" s="157" t="s">
        <v>128</v>
      </c>
      <c r="B118" s="211"/>
      <c r="C118" s="43">
        <f>+C20</f>
        <v>3910</v>
      </c>
      <c r="D118" s="44">
        <f>+D20</f>
        <v>4260</v>
      </c>
      <c r="E118" s="44">
        <f>+E20</f>
        <v>4310</v>
      </c>
      <c r="F118" s="44">
        <f>+F20</f>
        <v>4410</v>
      </c>
      <c r="G118" s="92"/>
      <c r="H118" s="220"/>
    </row>
    <row r="119" spans="1:8" s="205" customFormat="1" ht="12.75">
      <c r="A119" s="157" t="s">
        <v>129</v>
      </c>
      <c r="B119" s="211"/>
      <c r="C119" s="43">
        <f>+C39</f>
        <v>741.60625</v>
      </c>
      <c r="D119" s="44">
        <f>+D39</f>
        <v>887.4862500000002</v>
      </c>
      <c r="E119" s="44">
        <f>+E39</f>
        <v>849.75625</v>
      </c>
      <c r="F119" s="44">
        <f>+F39</f>
        <v>843.45625</v>
      </c>
      <c r="G119" s="92"/>
      <c r="H119" s="220"/>
    </row>
    <row r="120" spans="1:8" s="205" customFormat="1" ht="12.75">
      <c r="A120" s="157" t="s">
        <v>130</v>
      </c>
      <c r="B120" s="211"/>
      <c r="C120" s="43">
        <f>+C107</f>
        <v>912.10625</v>
      </c>
      <c r="D120" s="44">
        <f>+D107</f>
        <v>789.9862500000002</v>
      </c>
      <c r="E120" s="44">
        <f>+E107</f>
        <v>884.38125</v>
      </c>
      <c r="F120" s="44">
        <f>+F107</f>
        <v>897.33125</v>
      </c>
      <c r="G120" s="92"/>
      <c r="H120" s="220"/>
    </row>
    <row r="121" spans="1:8" s="205" customFormat="1" ht="13.5" thickBot="1">
      <c r="A121" s="167" t="s">
        <v>131</v>
      </c>
      <c r="B121" s="240"/>
      <c r="C121" s="168">
        <f>+C56</f>
        <v>2336.60625</v>
      </c>
      <c r="D121" s="169">
        <f>+D56</f>
        <v>3124.0925</v>
      </c>
      <c r="E121" s="169">
        <f>+E56</f>
        <v>3953.84875</v>
      </c>
      <c r="F121" s="169">
        <f>+F56</f>
        <v>4802.305</v>
      </c>
      <c r="G121" s="170"/>
      <c r="H121" s="241"/>
    </row>
    <row r="122" spans="1:8" s="205" customFormat="1" ht="12.75">
      <c r="A122" s="10"/>
      <c r="B122" s="2"/>
      <c r="C122" s="10"/>
      <c r="D122" s="10"/>
      <c r="E122" s="10"/>
      <c r="F122" s="10"/>
      <c r="G122" s="92"/>
      <c r="H122" s="211"/>
    </row>
    <row r="123" spans="3:7" s="205" customFormat="1" ht="11.25">
      <c r="C123" s="201"/>
      <c r="D123" s="201"/>
      <c r="E123" s="201"/>
      <c r="F123" s="201"/>
      <c r="G123" s="238"/>
    </row>
    <row r="124" spans="3:7" s="205" customFormat="1" ht="11.25">
      <c r="C124" s="201"/>
      <c r="D124" s="201"/>
      <c r="E124" s="201"/>
      <c r="F124" s="201"/>
      <c r="G124" s="238"/>
    </row>
  </sheetData>
  <printOptions horizontalCentered="1"/>
  <pageMargins left="0.75" right="0.75" top="1" bottom="1" header="0.5" footer="0.5"/>
  <pageSetup fitToHeight="2" fitToWidth="1" horizontalDpi="600" verticalDpi="600" orientation="landscape" scale="47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2005-04-25T22:23:44Z</cp:lastPrinted>
  <dcterms:created xsi:type="dcterms:W3CDTF">1999-03-22T02:46:46Z</dcterms:created>
  <dcterms:modified xsi:type="dcterms:W3CDTF">2005-05-26T19:02:30Z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TC012032361033</vt:lpwstr>
  </property>
</Properties>
</file>