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341" windowWidth="12390" windowHeight="9315" activeTab="0"/>
  </bookViews>
  <sheets>
    <sheet name="Allocation of Purchase Price" sheetId="1" r:id="rId1"/>
    <sheet name="Depreciation and Amortization" sheetId="2" r:id="rId2"/>
  </sheets>
  <definedNames/>
  <calcPr fullCalcOnLoad="1"/>
</workbook>
</file>

<file path=xl/sharedStrings.xml><?xml version="1.0" encoding="utf-8"?>
<sst xmlns="http://schemas.openxmlformats.org/spreadsheetml/2006/main" count="100" uniqueCount="47">
  <si>
    <t>ASSETS</t>
  </si>
  <si>
    <t>LIABILITIES</t>
  </si>
  <si>
    <t xml:space="preserve">         PURCHASE PRICE</t>
  </si>
  <si>
    <t>Property</t>
  </si>
  <si>
    <t>Cost</t>
  </si>
  <si>
    <t>Full Year Depreciation</t>
  </si>
  <si>
    <t xml:space="preserve">                         TOTAL</t>
  </si>
  <si>
    <t>[Date]</t>
  </si>
  <si>
    <t>Number of months in first year</t>
  </si>
  <si>
    <t>Current</t>
  </si>
  <si>
    <t xml:space="preserve">   Cash</t>
  </si>
  <si>
    <t xml:space="preserve">   Accounts receivable</t>
  </si>
  <si>
    <t xml:space="preserve">   Inventory</t>
  </si>
  <si>
    <t>Property, plant, and equipment</t>
  </si>
  <si>
    <t xml:space="preserve">   Land</t>
  </si>
  <si>
    <t xml:space="preserve">   Building</t>
  </si>
  <si>
    <t xml:space="preserve">   Building improvements</t>
  </si>
  <si>
    <t xml:space="preserve">   Computers and office equipment</t>
  </si>
  <si>
    <t xml:space="preserve">   Furniture and fixtures</t>
  </si>
  <si>
    <t xml:space="preserve">   Machinery</t>
  </si>
  <si>
    <t xml:space="preserve">   Vehicles</t>
  </si>
  <si>
    <t>Intangibles</t>
  </si>
  <si>
    <t xml:space="preserve">   Other intangibles</t>
  </si>
  <si>
    <t>Accounts payable</t>
  </si>
  <si>
    <t>Accrued expenses</t>
  </si>
  <si>
    <t>Long-term liabilities</t>
  </si>
  <si>
    <t xml:space="preserve">       Total</t>
  </si>
  <si>
    <t xml:space="preserve">     Total</t>
  </si>
  <si>
    <t xml:space="preserve">    Total</t>
  </si>
  <si>
    <t>Gray cells will be calculated for you. You do not need to enter anything in them.</t>
  </si>
  <si>
    <t>Salvage value</t>
  </si>
  <si>
    <t>Recovery period</t>
  </si>
  <si>
    <t>Total assets</t>
  </si>
  <si>
    <t>Net assets</t>
  </si>
  <si>
    <t>Book value
SELLER</t>
  </si>
  <si>
    <t>Fair market
VALUE</t>
  </si>
  <si>
    <t>Book value
BUYER</t>
  </si>
  <si>
    <t>[Company Name]</t>
  </si>
  <si>
    <t xml:space="preserve">Bulk Purchase Depreciation Calculator </t>
  </si>
  <si>
    <t>Straight-Line Depreciation and Amortization Schedule</t>
  </si>
  <si>
    <t>Depreciable Assets</t>
  </si>
  <si>
    <t>Amortizable Assets</t>
  </si>
  <si>
    <t>Total depreciation</t>
  </si>
  <si>
    <t>Total amortization</t>
  </si>
  <si>
    <t xml:space="preserve">   Goodwill</t>
  </si>
  <si>
    <t>Current-year deduction</t>
  </si>
  <si>
    <t>Accumulated deduction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</si>
</sst>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sz val="10"/>
      <color indexed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ashed"/>
      <right>
        <color indexed="63"/>
      </right>
      <top style="double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dashed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6" fontId="0" fillId="3" borderId="6" xfId="0" applyNumberFormat="1" applyFont="1" applyFill="1" applyBorder="1" applyAlignment="1" applyProtection="1">
      <alignment/>
      <protection/>
    </xf>
    <xf numFmtId="6" fontId="0" fillId="3" borderId="7" xfId="0" applyNumberFormat="1" applyFont="1" applyFill="1" applyBorder="1" applyAlignment="1" applyProtection="1">
      <alignment/>
      <protection/>
    </xf>
    <xf numFmtId="6" fontId="0" fillId="3" borderId="8" xfId="0" applyNumberFormat="1" applyFont="1" applyFill="1" applyBorder="1" applyAlignment="1" applyProtection="1">
      <alignment/>
      <protection/>
    </xf>
    <xf numFmtId="6" fontId="0" fillId="0" borderId="6" xfId="0" applyNumberFormat="1" applyFont="1" applyBorder="1" applyAlignment="1" applyProtection="1">
      <alignment/>
      <protection/>
    </xf>
    <xf numFmtId="6" fontId="0" fillId="0" borderId="0" xfId="0" applyNumberFormat="1" applyFont="1" applyFill="1" applyBorder="1" applyAlignment="1" applyProtection="1">
      <alignment/>
      <protection/>
    </xf>
    <xf numFmtId="6" fontId="0" fillId="3" borderId="7" xfId="0" applyNumberFormat="1" applyFont="1" applyFill="1" applyBorder="1" applyAlignment="1">
      <alignment/>
    </xf>
    <xf numFmtId="6" fontId="0" fillId="0" borderId="0" xfId="0" applyNumberFormat="1" applyFont="1" applyBorder="1" applyAlignment="1">
      <alignment/>
    </xf>
    <xf numFmtId="6" fontId="0" fillId="0" borderId="6" xfId="0" applyNumberFormat="1" applyFont="1" applyFill="1" applyBorder="1" applyAlignment="1" applyProtection="1">
      <alignment/>
      <protection/>
    </xf>
    <xf numFmtId="6" fontId="0" fillId="3" borderId="9" xfId="0" applyNumberFormat="1" applyFont="1" applyFill="1" applyBorder="1" applyAlignment="1">
      <alignment/>
    </xf>
    <xf numFmtId="6" fontId="0" fillId="3" borderId="10" xfId="0" applyNumberFormat="1" applyFont="1" applyFill="1" applyBorder="1" applyAlignment="1" applyProtection="1">
      <alignment/>
      <protection/>
    </xf>
    <xf numFmtId="0" fontId="8" fillId="2" borderId="4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6" fontId="9" fillId="2" borderId="0" xfId="0" applyNumberFormat="1" applyFont="1" applyFill="1" applyBorder="1" applyAlignment="1">
      <alignment/>
    </xf>
    <xf numFmtId="6" fontId="9" fillId="2" borderId="6" xfId="0" applyNumberFormat="1" applyFont="1" applyFill="1" applyBorder="1" applyAlignment="1" applyProtection="1">
      <alignment/>
      <protection/>
    </xf>
    <xf numFmtId="6" fontId="0" fillId="3" borderId="11" xfId="0" applyNumberFormat="1" applyFont="1" applyFill="1" applyBorder="1" applyAlignment="1">
      <alignment/>
    </xf>
    <xf numFmtId="6" fontId="0" fillId="3" borderId="1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10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 horizontal="left" vertical="center"/>
      <protection locked="0"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>
      <alignment horizontal="left" indent="1"/>
    </xf>
    <xf numFmtId="0" fontId="2" fillId="4" borderId="4" xfId="0" applyFont="1" applyFill="1" applyBorder="1" applyAlignment="1">
      <alignment horizontal="left" indent="1"/>
    </xf>
    <xf numFmtId="0" fontId="0" fillId="0" borderId="4" xfId="0" applyFont="1" applyBorder="1" applyAlignment="1">
      <alignment horizontal="left" indent="2"/>
    </xf>
    <xf numFmtId="0" fontId="2" fillId="4" borderId="6" xfId="0" applyFont="1" applyFill="1" applyBorder="1" applyAlignment="1">
      <alignment horizontal="left" indent="1"/>
    </xf>
    <xf numFmtId="0" fontId="7" fillId="0" borderId="5" xfId="0" applyFont="1" applyBorder="1" applyAlignment="1">
      <alignment vertical="center"/>
    </xf>
    <xf numFmtId="6" fontId="0" fillId="3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6" fontId="0" fillId="3" borderId="13" xfId="0" applyNumberFormat="1" applyFont="1" applyFill="1" applyBorder="1" applyAlignment="1">
      <alignment/>
    </xf>
    <xf numFmtId="6" fontId="0" fillId="3" borderId="14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horizontal="right"/>
    </xf>
    <xf numFmtId="6" fontId="0" fillId="3" borderId="6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6" fontId="0" fillId="3" borderId="16" xfId="0" applyNumberFormat="1" applyFont="1" applyFill="1" applyBorder="1" applyAlignment="1">
      <alignment/>
    </xf>
    <xf numFmtId="6" fontId="0" fillId="3" borderId="12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/>
    </xf>
    <xf numFmtId="6" fontId="0" fillId="3" borderId="4" xfId="0" applyNumberFormat="1" applyFont="1" applyFill="1" applyBorder="1" applyAlignment="1">
      <alignment/>
    </xf>
    <xf numFmtId="0" fontId="2" fillId="0" borderId="17" xfId="0" applyFont="1" applyFill="1" applyBorder="1" applyAlignment="1" applyProtection="1">
      <alignment horizontal="center"/>
      <protection locked="0"/>
    </xf>
    <xf numFmtId="6" fontId="2" fillId="0" borderId="17" xfId="0" applyNumberFormat="1" applyFont="1" applyFill="1" applyBorder="1" applyAlignment="1" applyProtection="1">
      <alignment/>
      <protection locked="0"/>
    </xf>
    <xf numFmtId="0" fontId="11" fillId="2" borderId="4" xfId="0" applyFont="1" applyFill="1" applyBorder="1" applyAlignment="1">
      <alignment horizontal="left"/>
    </xf>
    <xf numFmtId="6" fontId="0" fillId="2" borderId="0" xfId="0" applyNumberFormat="1" applyFont="1" applyFill="1" applyBorder="1" applyAlignment="1">
      <alignment/>
    </xf>
    <xf numFmtId="6" fontId="0" fillId="2" borderId="0" xfId="0" applyNumberFormat="1" applyFont="1" applyFill="1" applyBorder="1" applyAlignment="1" applyProtection="1">
      <alignment/>
      <protection locked="0"/>
    </xf>
    <xf numFmtId="0" fontId="0" fillId="2" borderId="18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right"/>
    </xf>
    <xf numFmtId="6" fontId="0" fillId="2" borderId="13" xfId="0" applyNumberFormat="1" applyFont="1" applyFill="1" applyBorder="1" applyAlignment="1">
      <alignment/>
    </xf>
    <xf numFmtId="6" fontId="0" fillId="2" borderId="14" xfId="0" applyNumberFormat="1" applyFont="1" applyFill="1" applyBorder="1" applyAlignment="1">
      <alignment/>
    </xf>
    <xf numFmtId="6" fontId="0" fillId="2" borderId="6" xfId="0" applyNumberFormat="1" applyFont="1" applyFill="1" applyBorder="1" applyAlignment="1">
      <alignment/>
    </xf>
    <xf numFmtId="6" fontId="11" fillId="2" borderId="4" xfId="0" applyNumberFormat="1" applyFont="1" applyFill="1" applyBorder="1" applyAlignment="1">
      <alignment/>
    </xf>
    <xf numFmtId="6" fontId="0" fillId="3" borderId="19" xfId="0" applyNumberFormat="1" applyFont="1" applyFill="1" applyBorder="1" applyAlignment="1">
      <alignment/>
    </xf>
    <xf numFmtId="0" fontId="0" fillId="3" borderId="20" xfId="0" applyNumberFormat="1" applyFont="1" applyFill="1" applyBorder="1" applyAlignment="1">
      <alignment horizontal="center"/>
    </xf>
    <xf numFmtId="165" fontId="0" fillId="0" borderId="7" xfId="0" applyNumberFormat="1" applyFont="1" applyBorder="1" applyAlignment="1">
      <alignment horizontal="right"/>
    </xf>
    <xf numFmtId="6" fontId="0" fillId="3" borderId="21" xfId="0" applyNumberFormat="1" applyFont="1" applyFill="1" applyBorder="1" applyAlignment="1">
      <alignment/>
    </xf>
    <xf numFmtId="6" fontId="0" fillId="3" borderId="22" xfId="0" applyNumberFormat="1" applyFont="1" applyFill="1" applyBorder="1" applyAlignment="1">
      <alignment/>
    </xf>
    <xf numFmtId="6" fontId="0" fillId="3" borderId="8" xfId="0" applyNumberFormat="1" applyFont="1" applyFill="1" applyBorder="1" applyAlignment="1">
      <alignment/>
    </xf>
    <xf numFmtId="0" fontId="0" fillId="5" borderId="18" xfId="0" applyNumberFormat="1" applyFont="1" applyFill="1" applyBorder="1" applyAlignment="1">
      <alignment horizontal="center"/>
    </xf>
    <xf numFmtId="6" fontId="0" fillId="3" borderId="7" xfId="0" applyNumberFormat="1" applyFont="1" applyFill="1" applyBorder="1" applyAlignment="1" applyProtection="1">
      <alignment/>
      <protection locked="0"/>
    </xf>
    <xf numFmtId="6" fontId="0" fillId="3" borderId="0" xfId="0" applyNumberFormat="1" applyFont="1" applyFill="1" applyBorder="1" applyAlignment="1" applyProtection="1">
      <alignment/>
      <protection locked="0"/>
    </xf>
    <xf numFmtId="6" fontId="13" fillId="3" borderId="23" xfId="0" applyNumberFormat="1" applyFont="1" applyFill="1" applyBorder="1" applyAlignment="1">
      <alignment/>
    </xf>
    <xf numFmtId="6" fontId="0" fillId="3" borderId="24" xfId="0" applyNumberFormat="1" applyFont="1" applyFill="1" applyBorder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25" xfId="0" applyFont="1" applyBorder="1" applyAlignment="1">
      <alignment horizontal="right" indent="3"/>
    </xf>
    <xf numFmtId="0" fontId="2" fillId="0" borderId="5" xfId="0" applyFont="1" applyBorder="1" applyAlignment="1">
      <alignment horizontal="right" indent="3"/>
    </xf>
    <xf numFmtId="0" fontId="2" fillId="0" borderId="4" xfId="0" applyFont="1" applyBorder="1" applyAlignment="1">
      <alignment horizontal="right" indent="3"/>
    </xf>
    <xf numFmtId="0" fontId="2" fillId="0" borderId="0" xfId="0" applyFont="1" applyBorder="1" applyAlignment="1">
      <alignment horizontal="right" indent="3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H35"/>
  <sheetViews>
    <sheetView showGridLines="0" tabSelected="1" workbookViewId="0" topLeftCell="A1">
      <selection activeCell="A1" sqref="A1"/>
    </sheetView>
  </sheetViews>
  <sheetFormatPr defaultColWidth="9.140625" defaultRowHeight="12.75"/>
  <cols>
    <col min="4" max="4" width="12.8515625" style="0" customWidth="1"/>
    <col min="5" max="5" width="10.8515625" style="0" bestFit="1" customWidth="1"/>
    <col min="6" max="7" width="12.7109375" style="0" customWidth="1"/>
    <col min="8" max="8" width="15.28125" style="0" bestFit="1" customWidth="1"/>
  </cols>
  <sheetData>
    <row r="1" spans="1:8" ht="13.5" customHeight="1">
      <c r="A1" s="35" t="s">
        <v>37</v>
      </c>
      <c r="B1" s="4"/>
      <c r="C1" s="7"/>
      <c r="D1" s="7"/>
      <c r="E1" s="7"/>
      <c r="F1" s="7"/>
      <c r="G1" s="7"/>
      <c r="H1" s="7"/>
    </row>
    <row r="2" spans="1:8" ht="13.5" customHeight="1">
      <c r="A2" s="60" t="s">
        <v>38</v>
      </c>
      <c r="B2" s="4"/>
      <c r="C2" s="7"/>
      <c r="D2" s="7"/>
      <c r="E2" s="7"/>
      <c r="F2" s="7"/>
      <c r="G2" s="7"/>
      <c r="H2" s="7"/>
    </row>
    <row r="3" spans="1:8" ht="13.5" customHeight="1">
      <c r="A3" s="36" t="s">
        <v>7</v>
      </c>
      <c r="B3" s="4"/>
      <c r="C3" s="7"/>
      <c r="D3" s="7"/>
      <c r="E3" s="7"/>
      <c r="F3" s="7"/>
      <c r="G3" s="7"/>
      <c r="H3" s="7"/>
    </row>
    <row r="4" spans="1:8" ht="28.5" customHeight="1" thickBot="1">
      <c r="A4" s="7"/>
      <c r="B4" s="7"/>
      <c r="C4" s="7"/>
      <c r="D4" s="7"/>
      <c r="E4" s="7"/>
      <c r="F4" s="7"/>
      <c r="G4" s="7"/>
      <c r="H4" s="7"/>
    </row>
    <row r="5" spans="1:8" ht="14.25" thickBot="1" thickTop="1">
      <c r="A5" s="7"/>
      <c r="B5" s="7"/>
      <c r="C5" s="1"/>
      <c r="D5" s="34" t="s">
        <v>2</v>
      </c>
      <c r="E5" s="63">
        <v>250000</v>
      </c>
      <c r="F5" s="7"/>
      <c r="G5" s="7"/>
      <c r="H5" s="7"/>
    </row>
    <row r="6" spans="1:8" ht="13.5" thickTop="1">
      <c r="A6" s="7"/>
      <c r="B6" s="7"/>
      <c r="C6" s="7"/>
      <c r="D6" s="7"/>
      <c r="E6" s="8"/>
      <c r="F6" s="7"/>
      <c r="G6" s="7"/>
      <c r="H6" s="7"/>
    </row>
    <row r="7" spans="1:8" s="6" customFormat="1" ht="15.75" customHeight="1" thickBot="1">
      <c r="A7" s="45" t="s">
        <v>29</v>
      </c>
      <c r="B7" s="9"/>
      <c r="C7" s="9"/>
      <c r="D7" s="9"/>
      <c r="E7" s="9"/>
      <c r="F7" s="9"/>
      <c r="G7" s="9"/>
      <c r="H7" s="5" t="str">
        <f>A1&amp;" CONFIDENTIAL"</f>
        <v>[Company Name] CONFIDENTIAL</v>
      </c>
    </row>
    <row r="8" spans="1:8" ht="28.5" customHeight="1">
      <c r="A8" s="10" t="s">
        <v>0</v>
      </c>
      <c r="B8" s="11"/>
      <c r="C8" s="11"/>
      <c r="D8" s="11"/>
      <c r="E8" s="11"/>
      <c r="F8" s="12" t="s">
        <v>34</v>
      </c>
      <c r="G8" s="12" t="s">
        <v>35</v>
      </c>
      <c r="H8" s="13" t="s">
        <v>36</v>
      </c>
    </row>
    <row r="9" spans="1:8" ht="12.75">
      <c r="A9" s="42" t="s">
        <v>9</v>
      </c>
      <c r="B9" s="40"/>
      <c r="C9" s="37"/>
      <c r="D9" s="37"/>
      <c r="E9" s="37"/>
      <c r="F9" s="38"/>
      <c r="G9" s="38"/>
      <c r="H9" s="39"/>
    </row>
    <row r="10" spans="1:8" ht="12.75">
      <c r="A10" s="43" t="s">
        <v>10</v>
      </c>
      <c r="B10" s="3"/>
      <c r="C10" s="16"/>
      <c r="D10" s="16"/>
      <c r="E10" s="16"/>
      <c r="F10" s="8">
        <v>500</v>
      </c>
      <c r="G10" s="8">
        <v>500</v>
      </c>
      <c r="H10" s="17">
        <f>G10</f>
        <v>500</v>
      </c>
    </row>
    <row r="11" spans="1:8" ht="12.75">
      <c r="A11" s="43" t="s">
        <v>11</v>
      </c>
      <c r="B11" s="3"/>
      <c r="C11" s="16"/>
      <c r="D11" s="16"/>
      <c r="E11" s="16"/>
      <c r="F11" s="8">
        <v>20000</v>
      </c>
      <c r="G11" s="8">
        <v>18000</v>
      </c>
      <c r="H11" s="17">
        <f>G11</f>
        <v>18000</v>
      </c>
    </row>
    <row r="12" spans="1:8" ht="12.75">
      <c r="A12" s="43" t="s">
        <v>12</v>
      </c>
      <c r="B12" s="3"/>
      <c r="C12" s="16"/>
      <c r="D12" s="16"/>
      <c r="E12" s="16"/>
      <c r="F12" s="8">
        <v>24000</v>
      </c>
      <c r="G12" s="8">
        <v>26000</v>
      </c>
      <c r="H12" s="17">
        <f>G12</f>
        <v>26000</v>
      </c>
    </row>
    <row r="13" spans="1:8" ht="12.75">
      <c r="A13" s="87" t="s">
        <v>26</v>
      </c>
      <c r="B13" s="88"/>
      <c r="C13" s="88"/>
      <c r="D13" s="88"/>
      <c r="E13" s="88"/>
      <c r="F13" s="18">
        <f>SUM(F10:F12)</f>
        <v>44500</v>
      </c>
      <c r="G13" s="18">
        <f>SUM(G10:G12)</f>
        <v>44500</v>
      </c>
      <c r="H13" s="19">
        <f>SUM(H10:H12)</f>
        <v>44500</v>
      </c>
    </row>
    <row r="14" spans="1:8" ht="12.75">
      <c r="A14" s="42" t="s">
        <v>13</v>
      </c>
      <c r="B14" s="40"/>
      <c r="C14" s="37"/>
      <c r="D14" s="37"/>
      <c r="E14" s="37"/>
      <c r="F14" s="38"/>
      <c r="G14" s="38"/>
      <c r="H14" s="39"/>
    </row>
    <row r="15" spans="1:8" ht="12.75">
      <c r="A15" s="43" t="s">
        <v>14</v>
      </c>
      <c r="B15" s="3"/>
      <c r="C15" s="16"/>
      <c r="D15" s="16"/>
      <c r="E15" s="16"/>
      <c r="F15" s="8">
        <v>20000</v>
      </c>
      <c r="G15" s="8">
        <v>40000</v>
      </c>
      <c r="H15" s="17">
        <f aca="true" t="shared" si="0" ref="H15:H21">IF($E$5&gt;$G$35,G15,G15-($G$35-$E$5)*(G15/($G$22+$G$26)))</f>
        <v>40000</v>
      </c>
    </row>
    <row r="16" spans="1:8" ht="12.75">
      <c r="A16" s="43" t="s">
        <v>15</v>
      </c>
      <c r="B16" s="3"/>
      <c r="C16" s="16"/>
      <c r="D16" s="16"/>
      <c r="E16" s="16"/>
      <c r="F16" s="8">
        <v>150000</v>
      </c>
      <c r="G16" s="8">
        <v>175000</v>
      </c>
      <c r="H16" s="17">
        <f t="shared" si="0"/>
        <v>175000</v>
      </c>
    </row>
    <row r="17" spans="1:8" ht="12.75">
      <c r="A17" s="43" t="s">
        <v>16</v>
      </c>
      <c r="B17" s="3"/>
      <c r="C17" s="16"/>
      <c r="D17" s="16"/>
      <c r="E17" s="16"/>
      <c r="F17" s="8">
        <v>50000</v>
      </c>
      <c r="G17" s="8">
        <v>30000</v>
      </c>
      <c r="H17" s="17">
        <f t="shared" si="0"/>
        <v>30000</v>
      </c>
    </row>
    <row r="18" spans="1:8" ht="12.75">
      <c r="A18" s="43" t="s">
        <v>17</v>
      </c>
      <c r="B18" s="3"/>
      <c r="C18" s="16"/>
      <c r="D18" s="16"/>
      <c r="E18" s="16"/>
      <c r="F18" s="8">
        <v>3000</v>
      </c>
      <c r="G18" s="8">
        <v>2500</v>
      </c>
      <c r="H18" s="17">
        <f t="shared" si="0"/>
        <v>2500</v>
      </c>
    </row>
    <row r="19" spans="1:8" ht="12.75">
      <c r="A19" s="43" t="s">
        <v>18</v>
      </c>
      <c r="B19" s="3"/>
      <c r="C19" s="16"/>
      <c r="D19" s="16"/>
      <c r="E19" s="16"/>
      <c r="F19" s="8">
        <v>5000</v>
      </c>
      <c r="G19" s="8">
        <v>3000</v>
      </c>
      <c r="H19" s="17">
        <f t="shared" si="0"/>
        <v>3000</v>
      </c>
    </row>
    <row r="20" spans="1:8" ht="12.75">
      <c r="A20" s="43" t="s">
        <v>19</v>
      </c>
      <c r="B20" s="3"/>
      <c r="C20" s="16"/>
      <c r="D20" s="16"/>
      <c r="E20" s="16"/>
      <c r="F20" s="8">
        <v>25000</v>
      </c>
      <c r="G20" s="8">
        <v>10000</v>
      </c>
      <c r="H20" s="17">
        <f t="shared" si="0"/>
        <v>10000</v>
      </c>
    </row>
    <row r="21" spans="1:8" ht="12.75">
      <c r="A21" s="43" t="s">
        <v>20</v>
      </c>
      <c r="B21" s="3"/>
      <c r="C21" s="16"/>
      <c r="D21" s="16"/>
      <c r="E21" s="16"/>
      <c r="F21" s="8">
        <v>25000</v>
      </c>
      <c r="G21" s="8">
        <v>10000</v>
      </c>
      <c r="H21" s="17">
        <f t="shared" si="0"/>
        <v>10000</v>
      </c>
    </row>
    <row r="22" spans="1:8" ht="12.75">
      <c r="A22" s="87" t="s">
        <v>27</v>
      </c>
      <c r="B22" s="88"/>
      <c r="C22" s="88"/>
      <c r="D22" s="88"/>
      <c r="E22" s="88"/>
      <c r="F22" s="18">
        <f>SUM(F15:F21)</f>
        <v>278000</v>
      </c>
      <c r="G22" s="18">
        <f>SUM(G15:G21)</f>
        <v>270500</v>
      </c>
      <c r="H22" s="19">
        <f>SUM(H15:H21)</f>
        <v>270500</v>
      </c>
    </row>
    <row r="23" spans="1:8" ht="12.75">
      <c r="A23" s="42" t="s">
        <v>21</v>
      </c>
      <c r="B23" s="41"/>
      <c r="C23" s="41"/>
      <c r="D23" s="41"/>
      <c r="E23" s="41"/>
      <c r="F23" s="41"/>
      <c r="G23" s="41"/>
      <c r="H23" s="44"/>
    </row>
    <row r="24" spans="1:8" ht="12.75">
      <c r="A24" s="43" t="s">
        <v>44</v>
      </c>
      <c r="B24" s="3"/>
      <c r="C24" s="16"/>
      <c r="D24" s="16"/>
      <c r="E24" s="16"/>
      <c r="F24" s="21"/>
      <c r="G24" s="8"/>
      <c r="H24" s="17">
        <f>IF($E$5&gt;$G$35,$E$5-$G$35,0)</f>
        <v>55000</v>
      </c>
    </row>
    <row r="25" spans="1:8" ht="12.75">
      <c r="A25" s="43" t="s">
        <v>22</v>
      </c>
      <c r="B25" s="3"/>
      <c r="C25" s="16"/>
      <c r="D25" s="16"/>
      <c r="E25" s="16"/>
      <c r="F25" s="8">
        <v>25000</v>
      </c>
      <c r="G25" s="8">
        <v>10000</v>
      </c>
      <c r="H25" s="17">
        <f>IF($E$5&gt;$G$35,G25,G25-($G$35-$E$5)*(G25/($G$22+$G$26)))</f>
        <v>10000</v>
      </c>
    </row>
    <row r="26" spans="1:8" ht="12.75">
      <c r="A26" s="87" t="s">
        <v>27</v>
      </c>
      <c r="B26" s="88"/>
      <c r="C26" s="88"/>
      <c r="D26" s="88"/>
      <c r="E26" s="88"/>
      <c r="F26" s="22">
        <f>SUM(F25:F25)</f>
        <v>25000</v>
      </c>
      <c r="G26" s="22">
        <f>SUM(G25:G25)</f>
        <v>10000</v>
      </c>
      <c r="H26" s="19">
        <f>SUM(H24:H25)</f>
        <v>65000</v>
      </c>
    </row>
    <row r="27" spans="1:8" ht="13.5" thickBot="1">
      <c r="A27" s="14"/>
      <c r="B27" s="3"/>
      <c r="C27" s="16"/>
      <c r="D27" s="16"/>
      <c r="E27" s="16"/>
      <c r="F27" s="23"/>
      <c r="G27" s="16"/>
      <c r="H27" s="24"/>
    </row>
    <row r="28" spans="1:8" ht="13.5" thickTop="1">
      <c r="A28" s="87" t="s">
        <v>32</v>
      </c>
      <c r="B28" s="88"/>
      <c r="C28" s="88"/>
      <c r="D28" s="88"/>
      <c r="E28" s="88"/>
      <c r="F28" s="25">
        <f>F13+F22+F26</f>
        <v>347500</v>
      </c>
      <c r="G28" s="25">
        <f>G13+G22+G26</f>
        <v>325000</v>
      </c>
      <c r="H28" s="26">
        <f>H13+H22+H26</f>
        <v>380000</v>
      </c>
    </row>
    <row r="29" spans="1:8" ht="15.75" customHeight="1">
      <c r="A29" s="27" t="s">
        <v>1</v>
      </c>
      <c r="B29" s="28"/>
      <c r="C29" s="28"/>
      <c r="D29" s="28"/>
      <c r="E29" s="28"/>
      <c r="F29" s="29"/>
      <c r="G29" s="29"/>
      <c r="H29" s="30"/>
    </row>
    <row r="30" spans="1:8" ht="12.75">
      <c r="A30" s="43" t="s">
        <v>23</v>
      </c>
      <c r="B30" s="3"/>
      <c r="C30" s="16"/>
      <c r="D30" s="16"/>
      <c r="E30" s="16"/>
      <c r="F30" s="8">
        <v>30000</v>
      </c>
      <c r="G30" s="8">
        <v>30000</v>
      </c>
      <c r="H30" s="17">
        <f>G30</f>
        <v>30000</v>
      </c>
    </row>
    <row r="31" spans="1:8" ht="12.75">
      <c r="A31" s="43" t="s">
        <v>24</v>
      </c>
      <c r="B31" s="3"/>
      <c r="C31" s="16"/>
      <c r="D31" s="16"/>
      <c r="E31" s="16"/>
      <c r="F31" s="8">
        <v>20000</v>
      </c>
      <c r="G31" s="8">
        <v>20000</v>
      </c>
      <c r="H31" s="17">
        <f>G31</f>
        <v>20000</v>
      </c>
    </row>
    <row r="32" spans="1:8" ht="12.75">
      <c r="A32" s="43" t="s">
        <v>25</v>
      </c>
      <c r="B32" s="3"/>
      <c r="C32" s="16"/>
      <c r="D32" s="16"/>
      <c r="E32" s="16"/>
      <c r="F32" s="8">
        <v>80000</v>
      </c>
      <c r="G32" s="8">
        <v>80000</v>
      </c>
      <c r="H32" s="17">
        <f>G32</f>
        <v>80000</v>
      </c>
    </row>
    <row r="33" spans="1:8" ht="12.75">
      <c r="A33" s="87" t="s">
        <v>28</v>
      </c>
      <c r="B33" s="88"/>
      <c r="C33" s="88"/>
      <c r="D33" s="88"/>
      <c r="E33" s="88"/>
      <c r="F33" s="18">
        <f>SUM(F30:F32)</f>
        <v>130000</v>
      </c>
      <c r="G33" s="18">
        <f>SUM(G30:G32)</f>
        <v>130000</v>
      </c>
      <c r="H33" s="19">
        <f>SUM(H30:H32)</f>
        <v>130000</v>
      </c>
    </row>
    <row r="34" spans="1:8" ht="13.5" thickBot="1">
      <c r="A34" s="14"/>
      <c r="B34" s="16"/>
      <c r="C34" s="16"/>
      <c r="D34" s="16"/>
      <c r="E34" s="16"/>
      <c r="F34" s="23"/>
      <c r="G34" s="23"/>
      <c r="H34" s="20"/>
    </row>
    <row r="35" spans="1:8" ht="14.25" thickBot="1" thickTop="1">
      <c r="A35" s="85" t="s">
        <v>33</v>
      </c>
      <c r="B35" s="86"/>
      <c r="C35" s="86"/>
      <c r="D35" s="86"/>
      <c r="E35" s="86"/>
      <c r="F35" s="31">
        <f>F28-F33</f>
        <v>217500</v>
      </c>
      <c r="G35" s="31">
        <f>G28-G30-G31-G32</f>
        <v>195000</v>
      </c>
      <c r="H35" s="32">
        <f>H28-H30-H31-H32</f>
        <v>250000</v>
      </c>
    </row>
  </sheetData>
  <sheetProtection/>
  <mergeCells count="6">
    <mergeCell ref="A35:E35"/>
    <mergeCell ref="A13:E13"/>
    <mergeCell ref="A22:E22"/>
    <mergeCell ref="A26:E26"/>
    <mergeCell ref="A33:E33"/>
    <mergeCell ref="A28:E28"/>
  </mergeCells>
  <printOptions/>
  <pageMargins left="0.75" right="0.75" top="1" bottom="1" header="0.5" footer="0.5"/>
  <pageSetup horizontalDpi="600" verticalDpi="600" orientation="landscape" scale="95" r:id="rId1"/>
  <ignoredErrors>
    <ignoredError sqref="H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E22"/>
  <sheetViews>
    <sheetView showGridLines="0" workbookViewId="0" topLeftCell="A1">
      <pane xSplit="5" ySplit="9" topLeftCell="F1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29.8515625" style="0" customWidth="1"/>
    <col min="2" max="4" width="9.421875" style="0" customWidth="1"/>
    <col min="5" max="5" width="12.57421875" style="0" hidden="1" customWidth="1"/>
    <col min="6" max="57" width="11.7109375" style="0" customWidth="1"/>
    <col min="58" max="16384" width="9.140625" style="3" customWidth="1"/>
  </cols>
  <sheetData>
    <row r="1" spans="1:57" ht="13.5" customHeight="1">
      <c r="A1" s="35" t="str">
        <f>'Allocation of Purchase Price'!A1</f>
        <v>[Company Name]</v>
      </c>
      <c r="B1" s="4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</row>
    <row r="2" spans="1:57" ht="13.5" customHeight="1">
      <c r="A2" s="35" t="s">
        <v>39</v>
      </c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ht="13.5" customHeight="1">
      <c r="A3" s="84" t="s">
        <v>7</v>
      </c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3:57" ht="28.5" customHeight="1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2:57" ht="14.25" thickBot="1" thickTop="1">
      <c r="B5" s="59"/>
      <c r="C5" s="34" t="s">
        <v>8</v>
      </c>
      <c r="D5" s="62">
        <v>6</v>
      </c>
      <c r="E5" s="59"/>
      <c r="F5" s="59"/>
      <c r="G5" s="59"/>
      <c r="H5" s="59"/>
      <c r="I5" s="5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ht="13.5" thickTop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15.75" customHeight="1" thickBot="1">
      <c r="A7" s="45" t="s">
        <v>29</v>
      </c>
      <c r="C7" s="7"/>
      <c r="D7" s="7"/>
      <c r="E7" s="7"/>
      <c r="F7" s="7"/>
      <c r="G7" s="7"/>
      <c r="H7" s="5" t="str">
        <f>A1&amp;" CONFIDENTIAL"</f>
        <v>[Company Name] CONFIDENTIAL</v>
      </c>
      <c r="I7" s="7"/>
      <c r="J7" s="7"/>
      <c r="K7" s="7"/>
      <c r="L7" s="7"/>
      <c r="M7" s="7"/>
      <c r="N7" s="7"/>
      <c r="O7" s="7"/>
      <c r="P7" s="7"/>
      <c r="Q7" s="7"/>
      <c r="R7" s="33"/>
      <c r="S7" s="33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ht="12" customHeight="1">
      <c r="A8" s="48"/>
      <c r="B8" s="49"/>
      <c r="C8" s="91" t="s">
        <v>30</v>
      </c>
      <c r="D8" s="91" t="s">
        <v>31</v>
      </c>
      <c r="E8" s="91" t="s">
        <v>5</v>
      </c>
      <c r="F8" s="89">
        <v>1</v>
      </c>
      <c r="G8" s="89"/>
      <c r="H8" s="89">
        <f>F8+1</f>
        <v>2</v>
      </c>
      <c r="I8" s="89"/>
      <c r="J8" s="89">
        <f>H8+1</f>
        <v>3</v>
      </c>
      <c r="K8" s="89"/>
      <c r="L8" s="89">
        <f>J8+1</f>
        <v>4</v>
      </c>
      <c r="M8" s="89"/>
      <c r="N8" s="89">
        <f>L8+1</f>
        <v>5</v>
      </c>
      <c r="O8" s="89"/>
      <c r="P8" s="89">
        <f>N8+1</f>
        <v>6</v>
      </c>
      <c r="Q8" s="89"/>
      <c r="R8" s="89">
        <f>P8+1</f>
        <v>7</v>
      </c>
      <c r="S8" s="89"/>
      <c r="T8" s="89">
        <f>R8+1</f>
        <v>8</v>
      </c>
      <c r="U8" s="89"/>
      <c r="V8" s="89">
        <f>T8+1</f>
        <v>9</v>
      </c>
      <c r="W8" s="89"/>
      <c r="X8" s="89">
        <f>V8+1</f>
        <v>10</v>
      </c>
      <c r="Y8" s="89"/>
      <c r="Z8" s="89">
        <f>X8+1</f>
        <v>11</v>
      </c>
      <c r="AA8" s="89"/>
      <c r="AB8" s="89">
        <f>Z8+1</f>
        <v>12</v>
      </c>
      <c r="AC8" s="89"/>
      <c r="AD8" s="89">
        <f>AB8+1</f>
        <v>13</v>
      </c>
      <c r="AE8" s="89"/>
      <c r="AF8" s="89">
        <f>AD8+1</f>
        <v>14</v>
      </c>
      <c r="AG8" s="89"/>
      <c r="AH8" s="89">
        <f>AF8+1</f>
        <v>15</v>
      </c>
      <c r="AI8" s="89"/>
      <c r="AJ8" s="89">
        <f>AH8+1</f>
        <v>16</v>
      </c>
      <c r="AK8" s="89"/>
      <c r="AL8" s="89">
        <f>AJ8+1</f>
        <v>17</v>
      </c>
      <c r="AM8" s="89"/>
      <c r="AN8" s="89">
        <f>AL8+1</f>
        <v>18</v>
      </c>
      <c r="AO8" s="89"/>
      <c r="AP8" s="89">
        <f>AN8+1</f>
        <v>19</v>
      </c>
      <c r="AQ8" s="89"/>
      <c r="AR8" s="89">
        <f>AP8+1</f>
        <v>20</v>
      </c>
      <c r="AS8" s="89"/>
      <c r="AT8" s="89">
        <f>AR8+1</f>
        <v>21</v>
      </c>
      <c r="AU8" s="89"/>
      <c r="AV8" s="89">
        <f>AT8+1</f>
        <v>22</v>
      </c>
      <c r="AW8" s="89"/>
      <c r="AX8" s="89">
        <f>AV8+1</f>
        <v>23</v>
      </c>
      <c r="AY8" s="89"/>
      <c r="AZ8" s="89">
        <f>AX8+1</f>
        <v>24</v>
      </c>
      <c r="BA8" s="89"/>
      <c r="BB8" s="89">
        <f>AZ8+1</f>
        <v>25</v>
      </c>
      <c r="BC8" s="89"/>
      <c r="BD8" s="89">
        <f>BB8+1</f>
        <v>26</v>
      </c>
      <c r="BE8" s="90"/>
    </row>
    <row r="9" spans="1:57" s="2" customFormat="1" ht="39.75" customHeight="1">
      <c r="A9" s="50" t="s">
        <v>3</v>
      </c>
      <c r="B9" s="51" t="s">
        <v>4</v>
      </c>
      <c r="C9" s="92"/>
      <c r="D9" s="92"/>
      <c r="E9" s="92"/>
      <c r="F9" s="47" t="s">
        <v>45</v>
      </c>
      <c r="G9" s="47" t="s">
        <v>46</v>
      </c>
      <c r="H9" s="47" t="s">
        <v>45</v>
      </c>
      <c r="I9" s="47" t="s">
        <v>46</v>
      </c>
      <c r="J9" s="47" t="s">
        <v>45</v>
      </c>
      <c r="K9" s="47" t="s">
        <v>46</v>
      </c>
      <c r="L9" s="47" t="s">
        <v>45</v>
      </c>
      <c r="M9" s="47" t="s">
        <v>46</v>
      </c>
      <c r="N9" s="47" t="s">
        <v>45</v>
      </c>
      <c r="O9" s="47" t="s">
        <v>46</v>
      </c>
      <c r="P9" s="47" t="s">
        <v>45</v>
      </c>
      <c r="Q9" s="47" t="s">
        <v>46</v>
      </c>
      <c r="R9" s="47" t="s">
        <v>45</v>
      </c>
      <c r="S9" s="47" t="s">
        <v>46</v>
      </c>
      <c r="T9" s="47" t="s">
        <v>45</v>
      </c>
      <c r="U9" s="47" t="s">
        <v>46</v>
      </c>
      <c r="V9" s="47" t="s">
        <v>45</v>
      </c>
      <c r="W9" s="47" t="s">
        <v>46</v>
      </c>
      <c r="X9" s="47" t="s">
        <v>45</v>
      </c>
      <c r="Y9" s="47" t="s">
        <v>46</v>
      </c>
      <c r="Z9" s="47" t="s">
        <v>45</v>
      </c>
      <c r="AA9" s="47" t="s">
        <v>46</v>
      </c>
      <c r="AB9" s="47" t="s">
        <v>45</v>
      </c>
      <c r="AC9" s="47" t="s">
        <v>46</v>
      </c>
      <c r="AD9" s="47" t="s">
        <v>45</v>
      </c>
      <c r="AE9" s="47" t="s">
        <v>46</v>
      </c>
      <c r="AF9" s="47" t="s">
        <v>45</v>
      </c>
      <c r="AG9" s="47" t="s">
        <v>46</v>
      </c>
      <c r="AH9" s="47" t="s">
        <v>45</v>
      </c>
      <c r="AI9" s="47" t="s">
        <v>46</v>
      </c>
      <c r="AJ9" s="47" t="s">
        <v>45</v>
      </c>
      <c r="AK9" s="47" t="s">
        <v>46</v>
      </c>
      <c r="AL9" s="47" t="s">
        <v>45</v>
      </c>
      <c r="AM9" s="47" t="s">
        <v>46</v>
      </c>
      <c r="AN9" s="47" t="s">
        <v>45</v>
      </c>
      <c r="AO9" s="47" t="s">
        <v>46</v>
      </c>
      <c r="AP9" s="47" t="s">
        <v>45</v>
      </c>
      <c r="AQ9" s="47" t="s">
        <v>46</v>
      </c>
      <c r="AR9" s="47" t="s">
        <v>45</v>
      </c>
      <c r="AS9" s="47" t="s">
        <v>46</v>
      </c>
      <c r="AT9" s="47" t="s">
        <v>45</v>
      </c>
      <c r="AU9" s="47" t="s">
        <v>46</v>
      </c>
      <c r="AV9" s="47" t="s">
        <v>45</v>
      </c>
      <c r="AW9" s="47" t="s">
        <v>46</v>
      </c>
      <c r="AX9" s="47" t="s">
        <v>45</v>
      </c>
      <c r="AY9" s="47" t="s">
        <v>46</v>
      </c>
      <c r="AZ9" s="47" t="s">
        <v>45</v>
      </c>
      <c r="BA9" s="47" t="s">
        <v>46</v>
      </c>
      <c r="BB9" s="47" t="s">
        <v>45</v>
      </c>
      <c r="BC9" s="47" t="s">
        <v>46</v>
      </c>
      <c r="BD9" s="47" t="s">
        <v>45</v>
      </c>
      <c r="BE9" s="47" t="s">
        <v>46</v>
      </c>
    </row>
    <row r="10" spans="1:57" s="2" customFormat="1" ht="12.75" customHeight="1">
      <c r="A10" s="64" t="s">
        <v>40</v>
      </c>
      <c r="B10" s="51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ht="15" customHeight="1">
      <c r="A11" s="61" t="str">
        <f>'Allocation of Purchase Price'!A16</f>
        <v>   Building</v>
      </c>
      <c r="B11" s="46">
        <f>'Allocation of Purchase Price'!H16</f>
        <v>175000</v>
      </c>
      <c r="C11" s="8">
        <v>20000</v>
      </c>
      <c r="D11" s="79">
        <v>25</v>
      </c>
      <c r="E11" s="54">
        <f aca="true" t="shared" si="0" ref="E11:E20">(B11-C11)/D11</f>
        <v>6200</v>
      </c>
      <c r="F11" s="52">
        <f aca="true" t="shared" si="1" ref="F11:F20">E11*($D$5/12)</f>
        <v>3100</v>
      </c>
      <c r="G11" s="53">
        <f aca="true" t="shared" si="2" ref="G11:G20">F11</f>
        <v>3100</v>
      </c>
      <c r="H11" s="46">
        <f aca="true" t="shared" si="3" ref="H11:H20">$E11</f>
        <v>6200</v>
      </c>
      <c r="I11" s="46">
        <f aca="true" t="shared" si="4" ref="I11:I16">G11+H11</f>
        <v>9300</v>
      </c>
      <c r="J11" s="52">
        <f aca="true" t="shared" si="5" ref="J11:J16">$E11</f>
        <v>6200</v>
      </c>
      <c r="K11" s="46">
        <f aca="true" t="shared" si="6" ref="K11:K20">I11+J11</f>
        <v>15500</v>
      </c>
      <c r="L11" s="52">
        <f aca="true" t="shared" si="7" ref="L11:L16">$E11</f>
        <v>6200</v>
      </c>
      <c r="M11" s="46">
        <f aca="true" t="shared" si="8" ref="M11:M20">K11+L11</f>
        <v>21700</v>
      </c>
      <c r="N11" s="52">
        <f aca="true" t="shared" si="9" ref="N11:N16">$E11</f>
        <v>6200</v>
      </c>
      <c r="O11" s="46">
        <f aca="true" t="shared" si="10" ref="O11:O20">M11+N11</f>
        <v>27900</v>
      </c>
      <c r="P11" s="52">
        <f>$E11</f>
        <v>6200</v>
      </c>
      <c r="Q11" s="46">
        <f aca="true" t="shared" si="11" ref="Q11:Q20">O11+P11</f>
        <v>34100</v>
      </c>
      <c r="R11" s="52">
        <f>$E11</f>
        <v>6200</v>
      </c>
      <c r="S11" s="46">
        <f>Q11+R11</f>
        <v>40300</v>
      </c>
      <c r="T11" s="52">
        <f>$E11</f>
        <v>6200</v>
      </c>
      <c r="U11" s="46">
        <f>S11+T11</f>
        <v>46500</v>
      </c>
      <c r="V11" s="52">
        <f>$E11</f>
        <v>6200</v>
      </c>
      <c r="W11" s="46">
        <f>U11+V11</f>
        <v>52700</v>
      </c>
      <c r="X11" s="52">
        <f>$E11</f>
        <v>6200</v>
      </c>
      <c r="Y11" s="46">
        <f>W11+X11</f>
        <v>58900</v>
      </c>
      <c r="Z11" s="52">
        <f>$E11</f>
        <v>6200</v>
      </c>
      <c r="AA11" s="46">
        <f>Y11+Z11</f>
        <v>65100</v>
      </c>
      <c r="AB11" s="52">
        <f>$E11</f>
        <v>6200</v>
      </c>
      <c r="AC11" s="46">
        <f>AA11+AB11</f>
        <v>71300</v>
      </c>
      <c r="AD11" s="52">
        <f>$E11</f>
        <v>6200</v>
      </c>
      <c r="AE11" s="46">
        <f>AC11+AD11</f>
        <v>77500</v>
      </c>
      <c r="AF11" s="52">
        <f>$E11</f>
        <v>6200</v>
      </c>
      <c r="AG11" s="46">
        <f>AE11+AF11</f>
        <v>83700</v>
      </c>
      <c r="AH11" s="52">
        <f>$E11</f>
        <v>6200</v>
      </c>
      <c r="AI11" s="46">
        <f>AG11+AH11</f>
        <v>89900</v>
      </c>
      <c r="AJ11" s="52">
        <f>$E11</f>
        <v>6200</v>
      </c>
      <c r="AK11" s="46">
        <f>AI11+AJ11</f>
        <v>96100</v>
      </c>
      <c r="AL11" s="52">
        <f>$E11</f>
        <v>6200</v>
      </c>
      <c r="AM11" s="46">
        <f>AK11+AL11</f>
        <v>102300</v>
      </c>
      <c r="AN11" s="52">
        <f>$E11</f>
        <v>6200</v>
      </c>
      <c r="AO11" s="46">
        <f>AM11+AN11</f>
        <v>108500</v>
      </c>
      <c r="AP11" s="52">
        <f>$E11</f>
        <v>6200</v>
      </c>
      <c r="AQ11" s="46">
        <f>AO11+AP11</f>
        <v>114700</v>
      </c>
      <c r="AR11" s="52">
        <f>$E11</f>
        <v>6200</v>
      </c>
      <c r="AS11" s="46">
        <f>AQ11+AR11</f>
        <v>120900</v>
      </c>
      <c r="AT11" s="52">
        <f aca="true" t="shared" si="12" ref="AT11:BB11">$E11</f>
        <v>6200</v>
      </c>
      <c r="AU11" s="46">
        <f>AS11+AT11</f>
        <v>127100</v>
      </c>
      <c r="AV11" s="52">
        <f t="shared" si="12"/>
        <v>6200</v>
      </c>
      <c r="AW11" s="46">
        <f>AU11+AV11</f>
        <v>133300</v>
      </c>
      <c r="AX11" s="52">
        <f t="shared" si="12"/>
        <v>6200</v>
      </c>
      <c r="AY11" s="46">
        <f>AW11+AX11</f>
        <v>139500</v>
      </c>
      <c r="AZ11" s="52">
        <f t="shared" si="12"/>
        <v>6200</v>
      </c>
      <c r="BA11" s="46">
        <f>AY11+AZ11</f>
        <v>145700</v>
      </c>
      <c r="BB11" s="52">
        <f t="shared" si="12"/>
        <v>6200</v>
      </c>
      <c r="BC11" s="46">
        <f>BA11+BB11</f>
        <v>151900</v>
      </c>
      <c r="BD11" s="52">
        <f>E11*((12-$D$5)/12)</f>
        <v>3100</v>
      </c>
      <c r="BE11" s="55">
        <f>BC11+BD11</f>
        <v>155000</v>
      </c>
    </row>
    <row r="12" spans="1:57" ht="15" customHeight="1">
      <c r="A12" s="61" t="str">
        <f>'Allocation of Purchase Price'!A17</f>
        <v>   Building improvements</v>
      </c>
      <c r="B12" s="46">
        <f>'Allocation of Purchase Price'!H17</f>
        <v>30000</v>
      </c>
      <c r="C12" s="8">
        <v>0</v>
      </c>
      <c r="D12" s="79">
        <v>25</v>
      </c>
      <c r="E12" s="54">
        <f t="shared" si="0"/>
        <v>1200</v>
      </c>
      <c r="F12" s="52">
        <f t="shared" si="1"/>
        <v>600</v>
      </c>
      <c r="G12" s="53">
        <f t="shared" si="2"/>
        <v>600</v>
      </c>
      <c r="H12" s="46">
        <f t="shared" si="3"/>
        <v>1200</v>
      </c>
      <c r="I12" s="46">
        <f t="shared" si="4"/>
        <v>1800</v>
      </c>
      <c r="J12" s="52">
        <f t="shared" si="5"/>
        <v>1200</v>
      </c>
      <c r="K12" s="46">
        <f t="shared" si="6"/>
        <v>3000</v>
      </c>
      <c r="L12" s="52">
        <f t="shared" si="7"/>
        <v>1200</v>
      </c>
      <c r="M12" s="46">
        <f t="shared" si="8"/>
        <v>4200</v>
      </c>
      <c r="N12" s="52">
        <f t="shared" si="9"/>
        <v>1200</v>
      </c>
      <c r="O12" s="46">
        <f t="shared" si="10"/>
        <v>5400</v>
      </c>
      <c r="P12" s="52">
        <f>$E12</f>
        <v>1200</v>
      </c>
      <c r="Q12" s="46">
        <f t="shared" si="11"/>
        <v>6600</v>
      </c>
      <c r="R12" s="52">
        <f>$E12</f>
        <v>1200</v>
      </c>
      <c r="S12" s="46">
        <f>Q12+R12</f>
        <v>7800</v>
      </c>
      <c r="T12" s="52">
        <f>$E12</f>
        <v>1200</v>
      </c>
      <c r="U12" s="46">
        <f>S12+T12</f>
        <v>9000</v>
      </c>
      <c r="V12" s="52">
        <f>$E12</f>
        <v>1200</v>
      </c>
      <c r="W12" s="46">
        <f>U12+V12</f>
        <v>10200</v>
      </c>
      <c r="X12" s="52">
        <f>$E12</f>
        <v>1200</v>
      </c>
      <c r="Y12" s="46">
        <f>W12+X12</f>
        <v>11400</v>
      </c>
      <c r="Z12" s="52">
        <f>$E12</f>
        <v>1200</v>
      </c>
      <c r="AA12" s="46">
        <f>Y12+Z12</f>
        <v>12600</v>
      </c>
      <c r="AB12" s="52">
        <f>$E12</f>
        <v>1200</v>
      </c>
      <c r="AC12" s="46">
        <f>AA12+AB12</f>
        <v>13800</v>
      </c>
      <c r="AD12" s="52">
        <f>$E12</f>
        <v>1200</v>
      </c>
      <c r="AE12" s="46">
        <f>AC12+AD12</f>
        <v>15000</v>
      </c>
      <c r="AF12" s="52">
        <f>$E12</f>
        <v>1200</v>
      </c>
      <c r="AG12" s="46">
        <f>AE12+AF12</f>
        <v>16200</v>
      </c>
      <c r="AH12" s="52">
        <f>$E12</f>
        <v>1200</v>
      </c>
      <c r="AI12" s="46">
        <f>AG12+AH12</f>
        <v>17400</v>
      </c>
      <c r="AJ12" s="52">
        <f>$E12</f>
        <v>1200</v>
      </c>
      <c r="AK12" s="46">
        <f>AI12+AJ12</f>
        <v>18600</v>
      </c>
      <c r="AL12" s="52">
        <f>$E12</f>
        <v>1200</v>
      </c>
      <c r="AM12" s="46">
        <f>AK12+AL12</f>
        <v>19800</v>
      </c>
      <c r="AN12" s="52">
        <f>$E12</f>
        <v>1200</v>
      </c>
      <c r="AO12" s="46">
        <f>AM12+AN12</f>
        <v>21000</v>
      </c>
      <c r="AP12" s="52">
        <f>$E12</f>
        <v>1200</v>
      </c>
      <c r="AQ12" s="46">
        <f>AO12+AP12</f>
        <v>22200</v>
      </c>
      <c r="AR12" s="52">
        <f aca="true" t="shared" si="13" ref="AR12:BB12">$E12</f>
        <v>1200</v>
      </c>
      <c r="AS12" s="46">
        <f>AQ12+AR12</f>
        <v>23400</v>
      </c>
      <c r="AT12" s="52">
        <f t="shared" si="13"/>
        <v>1200</v>
      </c>
      <c r="AU12" s="46">
        <f>AS12+AT12</f>
        <v>24600</v>
      </c>
      <c r="AV12" s="52">
        <f t="shared" si="13"/>
        <v>1200</v>
      </c>
      <c r="AW12" s="46">
        <f>AU12+AV12</f>
        <v>25800</v>
      </c>
      <c r="AX12" s="52">
        <f t="shared" si="13"/>
        <v>1200</v>
      </c>
      <c r="AY12" s="46">
        <f>AW12+AX12</f>
        <v>27000</v>
      </c>
      <c r="AZ12" s="52">
        <f t="shared" si="13"/>
        <v>1200</v>
      </c>
      <c r="BA12" s="46">
        <f>AY12+AZ12</f>
        <v>28200</v>
      </c>
      <c r="BB12" s="52">
        <f t="shared" si="13"/>
        <v>1200</v>
      </c>
      <c r="BC12" s="46">
        <f>BA12+BB12</f>
        <v>29400</v>
      </c>
      <c r="BD12" s="52">
        <f>E12*((12-$D$5)/12)</f>
        <v>600</v>
      </c>
      <c r="BE12" s="55">
        <f>BC12+BD12</f>
        <v>30000</v>
      </c>
    </row>
    <row r="13" spans="1:57" ht="15" customHeight="1">
      <c r="A13" s="61" t="str">
        <f>'Allocation of Purchase Price'!A18</f>
        <v>   Computers and office equipment</v>
      </c>
      <c r="B13" s="46">
        <f>'Allocation of Purchase Price'!H18</f>
        <v>2500</v>
      </c>
      <c r="C13" s="8">
        <v>1500</v>
      </c>
      <c r="D13" s="79">
        <v>5</v>
      </c>
      <c r="E13" s="54">
        <f t="shared" si="0"/>
        <v>200</v>
      </c>
      <c r="F13" s="52">
        <f t="shared" si="1"/>
        <v>100</v>
      </c>
      <c r="G13" s="53">
        <f t="shared" si="2"/>
        <v>100</v>
      </c>
      <c r="H13" s="46">
        <f t="shared" si="3"/>
        <v>200</v>
      </c>
      <c r="I13" s="46">
        <f t="shared" si="4"/>
        <v>300</v>
      </c>
      <c r="J13" s="52">
        <f t="shared" si="5"/>
        <v>200</v>
      </c>
      <c r="K13" s="46">
        <f t="shared" si="6"/>
        <v>500</v>
      </c>
      <c r="L13" s="52">
        <f t="shared" si="7"/>
        <v>200</v>
      </c>
      <c r="M13" s="46">
        <f t="shared" si="8"/>
        <v>700</v>
      </c>
      <c r="N13" s="52">
        <f t="shared" si="9"/>
        <v>200</v>
      </c>
      <c r="O13" s="46">
        <f t="shared" si="10"/>
        <v>900</v>
      </c>
      <c r="P13" s="52">
        <f>E13*((12-$D$5)/12)</f>
        <v>100</v>
      </c>
      <c r="Q13" s="46">
        <f t="shared" si="11"/>
        <v>1000</v>
      </c>
      <c r="R13" s="52"/>
      <c r="S13" s="46"/>
      <c r="T13" s="52"/>
      <c r="U13" s="46"/>
      <c r="V13" s="52"/>
      <c r="W13" s="46"/>
      <c r="X13" s="52"/>
      <c r="Y13" s="46"/>
      <c r="Z13" s="52"/>
      <c r="AA13" s="46"/>
      <c r="AB13" s="52"/>
      <c r="AC13" s="46"/>
      <c r="AD13" s="52"/>
      <c r="AE13" s="46"/>
      <c r="AF13" s="52"/>
      <c r="AG13" s="46"/>
      <c r="AH13" s="52"/>
      <c r="AI13" s="46"/>
      <c r="AJ13" s="52"/>
      <c r="AK13" s="46"/>
      <c r="AL13" s="52"/>
      <c r="AM13" s="46"/>
      <c r="AN13" s="52"/>
      <c r="AO13" s="46"/>
      <c r="AP13" s="52"/>
      <c r="AQ13" s="46"/>
      <c r="AR13" s="52"/>
      <c r="AS13" s="46"/>
      <c r="AT13" s="52"/>
      <c r="AU13" s="46"/>
      <c r="AV13" s="52"/>
      <c r="AW13" s="46"/>
      <c r="AX13" s="52"/>
      <c r="AY13" s="46"/>
      <c r="AZ13" s="52"/>
      <c r="BA13" s="46"/>
      <c r="BB13" s="52"/>
      <c r="BC13" s="46"/>
      <c r="BD13" s="52"/>
      <c r="BE13" s="55"/>
    </row>
    <row r="14" spans="1:57" ht="15" customHeight="1">
      <c r="A14" s="61" t="str">
        <f>'Allocation of Purchase Price'!A19</f>
        <v>   Furniture and fixtures</v>
      </c>
      <c r="B14" s="46">
        <f>'Allocation of Purchase Price'!H19</f>
        <v>3000</v>
      </c>
      <c r="C14" s="8">
        <v>500</v>
      </c>
      <c r="D14" s="79">
        <v>7</v>
      </c>
      <c r="E14" s="54">
        <f t="shared" si="0"/>
        <v>357.14285714285717</v>
      </c>
      <c r="F14" s="52">
        <f t="shared" si="1"/>
        <v>178.57142857142858</v>
      </c>
      <c r="G14" s="53">
        <f t="shared" si="2"/>
        <v>178.57142857142858</v>
      </c>
      <c r="H14" s="46">
        <f t="shared" si="3"/>
        <v>357.14285714285717</v>
      </c>
      <c r="I14" s="46">
        <f t="shared" si="4"/>
        <v>535.7142857142858</v>
      </c>
      <c r="J14" s="52">
        <f t="shared" si="5"/>
        <v>357.14285714285717</v>
      </c>
      <c r="K14" s="46">
        <f t="shared" si="6"/>
        <v>892.8571428571429</v>
      </c>
      <c r="L14" s="52">
        <f t="shared" si="7"/>
        <v>357.14285714285717</v>
      </c>
      <c r="M14" s="46">
        <f t="shared" si="8"/>
        <v>1250</v>
      </c>
      <c r="N14" s="52">
        <f t="shared" si="9"/>
        <v>357.14285714285717</v>
      </c>
      <c r="O14" s="46">
        <f t="shared" si="10"/>
        <v>1607.142857142857</v>
      </c>
      <c r="P14" s="52">
        <f>$E14</f>
        <v>357.14285714285717</v>
      </c>
      <c r="Q14" s="46">
        <f t="shared" si="11"/>
        <v>1964.2857142857142</v>
      </c>
      <c r="R14" s="52">
        <f>$E14</f>
        <v>357.14285714285717</v>
      </c>
      <c r="S14" s="46">
        <f>Q14+R14</f>
        <v>2321.4285714285716</v>
      </c>
      <c r="T14" s="52">
        <f>E14*((12-$D$5)/12)</f>
        <v>178.57142857142858</v>
      </c>
      <c r="U14" s="46">
        <f>S14+T14</f>
        <v>2500</v>
      </c>
      <c r="V14" s="52"/>
      <c r="W14" s="46"/>
      <c r="X14" s="52"/>
      <c r="Y14" s="46"/>
      <c r="Z14" s="52"/>
      <c r="AA14" s="46"/>
      <c r="AB14" s="52"/>
      <c r="AC14" s="46"/>
      <c r="AD14" s="52"/>
      <c r="AE14" s="46"/>
      <c r="AF14" s="52"/>
      <c r="AG14" s="46"/>
      <c r="AH14" s="52"/>
      <c r="AI14" s="46"/>
      <c r="AJ14" s="52"/>
      <c r="AK14" s="46"/>
      <c r="AL14" s="52"/>
      <c r="AM14" s="46"/>
      <c r="AN14" s="52"/>
      <c r="AO14" s="46"/>
      <c r="AP14" s="52"/>
      <c r="AQ14" s="46"/>
      <c r="AR14" s="52"/>
      <c r="AS14" s="46"/>
      <c r="AT14" s="52"/>
      <c r="AU14" s="46"/>
      <c r="AV14" s="52"/>
      <c r="AW14" s="46"/>
      <c r="AX14" s="52"/>
      <c r="AY14" s="46"/>
      <c r="AZ14" s="52"/>
      <c r="BA14" s="46"/>
      <c r="BB14" s="52"/>
      <c r="BC14" s="46"/>
      <c r="BD14" s="52"/>
      <c r="BE14" s="55"/>
    </row>
    <row r="15" spans="1:57" ht="15" customHeight="1">
      <c r="A15" s="61" t="str">
        <f>'Allocation of Purchase Price'!A20</f>
        <v>   Machinery</v>
      </c>
      <c r="B15" s="46">
        <f>'Allocation of Purchase Price'!H20</f>
        <v>10000</v>
      </c>
      <c r="C15" s="8">
        <v>5000</v>
      </c>
      <c r="D15" s="79">
        <v>7</v>
      </c>
      <c r="E15" s="54">
        <f t="shared" si="0"/>
        <v>714.2857142857143</v>
      </c>
      <c r="F15" s="52">
        <f t="shared" si="1"/>
        <v>357.14285714285717</v>
      </c>
      <c r="G15" s="53">
        <f t="shared" si="2"/>
        <v>357.14285714285717</v>
      </c>
      <c r="H15" s="46">
        <f t="shared" si="3"/>
        <v>714.2857142857143</v>
      </c>
      <c r="I15" s="46">
        <f t="shared" si="4"/>
        <v>1071.4285714285716</v>
      </c>
      <c r="J15" s="52">
        <f t="shared" si="5"/>
        <v>714.2857142857143</v>
      </c>
      <c r="K15" s="46">
        <f t="shared" si="6"/>
        <v>1785.7142857142858</v>
      </c>
      <c r="L15" s="52">
        <f t="shared" si="7"/>
        <v>714.2857142857143</v>
      </c>
      <c r="M15" s="46">
        <f t="shared" si="8"/>
        <v>2500</v>
      </c>
      <c r="N15" s="52">
        <f t="shared" si="9"/>
        <v>714.2857142857143</v>
      </c>
      <c r="O15" s="46">
        <f t="shared" si="10"/>
        <v>3214.285714285714</v>
      </c>
      <c r="P15" s="52">
        <f>$E15</f>
        <v>714.2857142857143</v>
      </c>
      <c r="Q15" s="46">
        <f t="shared" si="11"/>
        <v>3928.5714285714284</v>
      </c>
      <c r="R15" s="52">
        <f>$E15</f>
        <v>714.2857142857143</v>
      </c>
      <c r="S15" s="46">
        <f>Q15+R15</f>
        <v>4642.857142857143</v>
      </c>
      <c r="T15" s="52">
        <f>E15*((12-$D$5)/12)</f>
        <v>357.14285714285717</v>
      </c>
      <c r="U15" s="46">
        <f>S15+T15</f>
        <v>5000</v>
      </c>
      <c r="V15" s="52"/>
      <c r="W15" s="46"/>
      <c r="X15" s="52"/>
      <c r="Y15" s="46"/>
      <c r="Z15" s="52"/>
      <c r="AA15" s="46"/>
      <c r="AB15" s="52"/>
      <c r="AC15" s="46"/>
      <c r="AD15" s="52"/>
      <c r="AE15" s="46"/>
      <c r="AF15" s="52"/>
      <c r="AG15" s="46"/>
      <c r="AH15" s="52"/>
      <c r="AI15" s="46"/>
      <c r="AJ15" s="52"/>
      <c r="AK15" s="46"/>
      <c r="AL15" s="52"/>
      <c r="AM15" s="46"/>
      <c r="AN15" s="52"/>
      <c r="AO15" s="46"/>
      <c r="AP15" s="52"/>
      <c r="AQ15" s="46"/>
      <c r="AR15" s="52"/>
      <c r="AS15" s="46"/>
      <c r="AT15" s="52"/>
      <c r="AU15" s="46"/>
      <c r="AV15" s="52"/>
      <c r="AW15" s="46"/>
      <c r="AX15" s="52"/>
      <c r="AY15" s="46"/>
      <c r="AZ15" s="52"/>
      <c r="BA15" s="46"/>
      <c r="BB15" s="52"/>
      <c r="BC15" s="46"/>
      <c r="BD15" s="52"/>
      <c r="BE15" s="55"/>
    </row>
    <row r="16" spans="1:57" ht="15" customHeight="1">
      <c r="A16" s="61" t="str">
        <f>'Allocation of Purchase Price'!A21</f>
        <v>   Vehicles</v>
      </c>
      <c r="B16" s="46">
        <f>'Allocation of Purchase Price'!H21</f>
        <v>10000</v>
      </c>
      <c r="C16" s="8">
        <v>2500</v>
      </c>
      <c r="D16" s="79">
        <v>5</v>
      </c>
      <c r="E16" s="54">
        <f t="shared" si="0"/>
        <v>1500</v>
      </c>
      <c r="F16" s="52">
        <f t="shared" si="1"/>
        <v>750</v>
      </c>
      <c r="G16" s="53">
        <f t="shared" si="2"/>
        <v>750</v>
      </c>
      <c r="H16" s="46">
        <f t="shared" si="3"/>
        <v>1500</v>
      </c>
      <c r="I16" s="46">
        <f t="shared" si="4"/>
        <v>2250</v>
      </c>
      <c r="J16" s="52">
        <f t="shared" si="5"/>
        <v>1500</v>
      </c>
      <c r="K16" s="46">
        <f t="shared" si="6"/>
        <v>3750</v>
      </c>
      <c r="L16" s="52">
        <f t="shared" si="7"/>
        <v>1500</v>
      </c>
      <c r="M16" s="46">
        <f t="shared" si="8"/>
        <v>5250</v>
      </c>
      <c r="N16" s="52">
        <f t="shared" si="9"/>
        <v>1500</v>
      </c>
      <c r="O16" s="46">
        <f t="shared" si="10"/>
        <v>6750</v>
      </c>
      <c r="P16" s="52">
        <f>E16*((12-$D$5)/12)</f>
        <v>750</v>
      </c>
      <c r="Q16" s="46">
        <f t="shared" si="11"/>
        <v>7500</v>
      </c>
      <c r="R16" s="52"/>
      <c r="S16" s="46"/>
      <c r="T16" s="52"/>
      <c r="U16" s="46"/>
      <c r="V16" s="52"/>
      <c r="W16" s="46"/>
      <c r="X16" s="52"/>
      <c r="Y16" s="46"/>
      <c r="Z16" s="52"/>
      <c r="AA16" s="46"/>
      <c r="AB16" s="52"/>
      <c r="AC16" s="46"/>
      <c r="AD16" s="52"/>
      <c r="AE16" s="46"/>
      <c r="AF16" s="52"/>
      <c r="AG16" s="46"/>
      <c r="AH16" s="52"/>
      <c r="AI16" s="46"/>
      <c r="AJ16" s="52"/>
      <c r="AK16" s="46"/>
      <c r="AL16" s="52"/>
      <c r="AM16" s="46"/>
      <c r="AN16" s="52"/>
      <c r="AO16" s="46"/>
      <c r="AP16" s="52"/>
      <c r="AQ16" s="46"/>
      <c r="AR16" s="52"/>
      <c r="AS16" s="46"/>
      <c r="AT16" s="52"/>
      <c r="AU16" s="46"/>
      <c r="AV16" s="52"/>
      <c r="AW16" s="46"/>
      <c r="AX16" s="52"/>
      <c r="AY16" s="46"/>
      <c r="AZ16" s="52"/>
      <c r="BA16" s="46"/>
      <c r="BB16" s="52"/>
      <c r="BC16" s="46"/>
      <c r="BD16" s="52"/>
      <c r="BE16" s="55"/>
    </row>
    <row r="17" spans="1:57" ht="15" customHeight="1">
      <c r="A17" s="73" t="s">
        <v>42</v>
      </c>
      <c r="B17" s="22"/>
      <c r="C17" s="80"/>
      <c r="D17" s="74"/>
      <c r="E17" s="75"/>
      <c r="F17" s="76">
        <f>SUM(F11:F16)</f>
        <v>5085.714285714285</v>
      </c>
      <c r="G17" s="77">
        <f t="shared" si="2"/>
        <v>5085.714285714285</v>
      </c>
      <c r="H17" s="76">
        <f>SUM(H11:H16)</f>
        <v>10171.42857142857</v>
      </c>
      <c r="I17" s="22">
        <f>SUM(I11:I16)</f>
        <v>15257.142857142859</v>
      </c>
      <c r="J17" s="76">
        <f aca="true" t="shared" si="14" ref="J17:BE17">SUM(J11:J16)</f>
        <v>10171.42857142857</v>
      </c>
      <c r="K17" s="22">
        <f t="shared" si="14"/>
        <v>25428.571428571428</v>
      </c>
      <c r="L17" s="76">
        <f t="shared" si="14"/>
        <v>10171.42857142857</v>
      </c>
      <c r="M17" s="22">
        <f t="shared" si="14"/>
        <v>35600</v>
      </c>
      <c r="N17" s="76">
        <f t="shared" si="14"/>
        <v>10171.42857142857</v>
      </c>
      <c r="O17" s="22">
        <f t="shared" si="14"/>
        <v>45771.42857142857</v>
      </c>
      <c r="P17" s="76">
        <f t="shared" si="14"/>
        <v>9321.42857142857</v>
      </c>
      <c r="Q17" s="22">
        <f t="shared" si="14"/>
        <v>55092.857142857145</v>
      </c>
      <c r="R17" s="76">
        <f t="shared" si="14"/>
        <v>8471.42857142857</v>
      </c>
      <c r="S17" s="22">
        <f t="shared" si="14"/>
        <v>55064.28571428572</v>
      </c>
      <c r="T17" s="76">
        <f t="shared" si="14"/>
        <v>7935.714285714285</v>
      </c>
      <c r="U17" s="22">
        <f t="shared" si="14"/>
        <v>63000</v>
      </c>
      <c r="V17" s="76">
        <f t="shared" si="14"/>
        <v>7400</v>
      </c>
      <c r="W17" s="22">
        <f t="shared" si="14"/>
        <v>62900</v>
      </c>
      <c r="X17" s="76">
        <f t="shared" si="14"/>
        <v>7400</v>
      </c>
      <c r="Y17" s="22">
        <f t="shared" si="14"/>
        <v>70300</v>
      </c>
      <c r="Z17" s="76">
        <f t="shared" si="14"/>
        <v>7400</v>
      </c>
      <c r="AA17" s="22">
        <f t="shared" si="14"/>
        <v>77700</v>
      </c>
      <c r="AB17" s="76">
        <f t="shared" si="14"/>
        <v>7400</v>
      </c>
      <c r="AC17" s="22">
        <f t="shared" si="14"/>
        <v>85100</v>
      </c>
      <c r="AD17" s="76">
        <f t="shared" si="14"/>
        <v>7400</v>
      </c>
      <c r="AE17" s="22">
        <f t="shared" si="14"/>
        <v>92500</v>
      </c>
      <c r="AF17" s="76">
        <f t="shared" si="14"/>
        <v>7400</v>
      </c>
      <c r="AG17" s="22">
        <f t="shared" si="14"/>
        <v>99900</v>
      </c>
      <c r="AH17" s="76">
        <f t="shared" si="14"/>
        <v>7400</v>
      </c>
      <c r="AI17" s="22">
        <f t="shared" si="14"/>
        <v>107300</v>
      </c>
      <c r="AJ17" s="76">
        <f t="shared" si="14"/>
        <v>7400</v>
      </c>
      <c r="AK17" s="22">
        <f t="shared" si="14"/>
        <v>114700</v>
      </c>
      <c r="AL17" s="76">
        <f t="shared" si="14"/>
        <v>7400</v>
      </c>
      <c r="AM17" s="22">
        <f t="shared" si="14"/>
        <v>122100</v>
      </c>
      <c r="AN17" s="76">
        <f t="shared" si="14"/>
        <v>7400</v>
      </c>
      <c r="AO17" s="22">
        <f t="shared" si="14"/>
        <v>129500</v>
      </c>
      <c r="AP17" s="76">
        <f t="shared" si="14"/>
        <v>7400</v>
      </c>
      <c r="AQ17" s="22">
        <f t="shared" si="14"/>
        <v>136900</v>
      </c>
      <c r="AR17" s="76">
        <f t="shared" si="14"/>
        <v>7400</v>
      </c>
      <c r="AS17" s="22">
        <f t="shared" si="14"/>
        <v>144300</v>
      </c>
      <c r="AT17" s="76">
        <f t="shared" si="14"/>
        <v>7400</v>
      </c>
      <c r="AU17" s="22">
        <f t="shared" si="14"/>
        <v>151700</v>
      </c>
      <c r="AV17" s="76">
        <f t="shared" si="14"/>
        <v>7400</v>
      </c>
      <c r="AW17" s="22">
        <f t="shared" si="14"/>
        <v>159100</v>
      </c>
      <c r="AX17" s="76">
        <f t="shared" si="14"/>
        <v>7400</v>
      </c>
      <c r="AY17" s="22">
        <f t="shared" si="14"/>
        <v>166500</v>
      </c>
      <c r="AZ17" s="76">
        <f t="shared" si="14"/>
        <v>7400</v>
      </c>
      <c r="BA17" s="22">
        <f t="shared" si="14"/>
        <v>173900</v>
      </c>
      <c r="BB17" s="76">
        <f t="shared" si="14"/>
        <v>7400</v>
      </c>
      <c r="BC17" s="22">
        <f t="shared" si="14"/>
        <v>181300</v>
      </c>
      <c r="BD17" s="76">
        <f t="shared" si="14"/>
        <v>3700</v>
      </c>
      <c r="BE17" s="78">
        <f t="shared" si="14"/>
        <v>185000</v>
      </c>
    </row>
    <row r="18" spans="1:57" ht="15" customHeight="1">
      <c r="A18" s="72" t="s">
        <v>41</v>
      </c>
      <c r="B18" s="65"/>
      <c r="C18" s="66"/>
      <c r="D18" s="67"/>
      <c r="E18" s="68"/>
      <c r="F18" s="69"/>
      <c r="G18" s="70"/>
      <c r="H18" s="65"/>
      <c r="I18" s="65"/>
      <c r="J18" s="69"/>
      <c r="K18" s="65"/>
      <c r="L18" s="69"/>
      <c r="M18" s="65"/>
      <c r="N18" s="69"/>
      <c r="O18" s="65"/>
      <c r="P18" s="69"/>
      <c r="Q18" s="65"/>
      <c r="R18" s="69"/>
      <c r="S18" s="65"/>
      <c r="T18" s="69"/>
      <c r="U18" s="65"/>
      <c r="V18" s="69"/>
      <c r="W18" s="65"/>
      <c r="X18" s="69"/>
      <c r="Y18" s="65"/>
      <c r="Z18" s="69"/>
      <c r="AA18" s="65"/>
      <c r="AB18" s="69"/>
      <c r="AC18" s="65"/>
      <c r="AD18" s="69"/>
      <c r="AE18" s="65"/>
      <c r="AF18" s="69"/>
      <c r="AG18" s="65"/>
      <c r="AH18" s="69"/>
      <c r="AI18" s="65"/>
      <c r="AJ18" s="69"/>
      <c r="AK18" s="65"/>
      <c r="AL18" s="69"/>
      <c r="AM18" s="65"/>
      <c r="AN18" s="69"/>
      <c r="AO18" s="65"/>
      <c r="AP18" s="69"/>
      <c r="AQ18" s="65"/>
      <c r="AR18" s="69"/>
      <c r="AS18" s="65"/>
      <c r="AT18" s="69"/>
      <c r="AU18" s="65"/>
      <c r="AV18" s="69"/>
      <c r="AW18" s="65"/>
      <c r="AX18" s="69"/>
      <c r="AY18" s="65"/>
      <c r="AZ18" s="69"/>
      <c r="BA18" s="65"/>
      <c r="BB18" s="69"/>
      <c r="BC18" s="65"/>
      <c r="BD18" s="69"/>
      <c r="BE18" s="71"/>
    </row>
    <row r="19" spans="1:57" ht="15" customHeight="1">
      <c r="A19" s="61" t="str">
        <f>'Allocation of Purchase Price'!A24</f>
        <v>   Goodwill</v>
      </c>
      <c r="B19" s="46">
        <f>'Allocation of Purchase Price'!H24</f>
        <v>55000</v>
      </c>
      <c r="C19" s="81">
        <v>0</v>
      </c>
      <c r="D19" s="79">
        <v>5</v>
      </c>
      <c r="E19" s="54">
        <f t="shared" si="0"/>
        <v>11000</v>
      </c>
      <c r="F19" s="52">
        <f t="shared" si="1"/>
        <v>5500</v>
      </c>
      <c r="G19" s="53">
        <f t="shared" si="2"/>
        <v>5500</v>
      </c>
      <c r="H19" s="46">
        <f t="shared" si="3"/>
        <v>11000</v>
      </c>
      <c r="I19" s="46">
        <f>G19+H19</f>
        <v>16500</v>
      </c>
      <c r="J19" s="52">
        <f>$E19</f>
        <v>11000</v>
      </c>
      <c r="K19" s="46">
        <f t="shared" si="6"/>
        <v>27500</v>
      </c>
      <c r="L19" s="52">
        <f>$E19</f>
        <v>11000</v>
      </c>
      <c r="M19" s="46">
        <f t="shared" si="8"/>
        <v>38500</v>
      </c>
      <c r="N19" s="52">
        <f>$E19</f>
        <v>11000</v>
      </c>
      <c r="O19" s="46">
        <f t="shared" si="10"/>
        <v>49500</v>
      </c>
      <c r="P19" s="52">
        <f>E19*((12-$D$5)/12)</f>
        <v>5500</v>
      </c>
      <c r="Q19" s="46">
        <f t="shared" si="11"/>
        <v>55000</v>
      </c>
      <c r="R19" s="52"/>
      <c r="S19" s="46"/>
      <c r="T19" s="52"/>
      <c r="U19" s="46"/>
      <c r="V19" s="52"/>
      <c r="W19" s="46"/>
      <c r="X19" s="52"/>
      <c r="Y19" s="46"/>
      <c r="Z19" s="52"/>
      <c r="AA19" s="46"/>
      <c r="AB19" s="52"/>
      <c r="AC19" s="46"/>
      <c r="AD19" s="52"/>
      <c r="AE19" s="46"/>
      <c r="AF19" s="52"/>
      <c r="AG19" s="46"/>
      <c r="AH19" s="52"/>
      <c r="AI19" s="46"/>
      <c r="AJ19" s="52"/>
      <c r="AK19" s="46"/>
      <c r="AL19" s="52"/>
      <c r="AM19" s="46"/>
      <c r="AN19" s="52"/>
      <c r="AO19" s="46"/>
      <c r="AP19" s="52"/>
      <c r="AQ19" s="46"/>
      <c r="AR19" s="52"/>
      <c r="AS19" s="46"/>
      <c r="AT19" s="52"/>
      <c r="AU19" s="46"/>
      <c r="AV19" s="52"/>
      <c r="AW19" s="46"/>
      <c r="AX19" s="52"/>
      <c r="AY19" s="46"/>
      <c r="AZ19" s="52"/>
      <c r="BA19" s="46"/>
      <c r="BB19" s="52"/>
      <c r="BC19" s="46"/>
      <c r="BD19" s="52"/>
      <c r="BE19" s="55"/>
    </row>
    <row r="20" spans="1:57" ht="15" customHeight="1">
      <c r="A20" s="61" t="str">
        <f>'Allocation of Purchase Price'!A25</f>
        <v>   Other intangibles</v>
      </c>
      <c r="B20" s="46">
        <f>'Allocation of Purchase Price'!H25</f>
        <v>10000</v>
      </c>
      <c r="C20" s="81">
        <v>0</v>
      </c>
      <c r="D20" s="79">
        <v>5</v>
      </c>
      <c r="E20" s="54">
        <f t="shared" si="0"/>
        <v>2000</v>
      </c>
      <c r="F20" s="52">
        <f t="shared" si="1"/>
        <v>1000</v>
      </c>
      <c r="G20" s="53">
        <f t="shared" si="2"/>
        <v>1000</v>
      </c>
      <c r="H20" s="46">
        <f t="shared" si="3"/>
        <v>2000</v>
      </c>
      <c r="I20" s="46">
        <f>G20+H20</f>
        <v>3000</v>
      </c>
      <c r="J20" s="52">
        <f>$E20</f>
        <v>2000</v>
      </c>
      <c r="K20" s="46">
        <f t="shared" si="6"/>
        <v>5000</v>
      </c>
      <c r="L20" s="52">
        <f>$E20</f>
        <v>2000</v>
      </c>
      <c r="M20" s="46">
        <f t="shared" si="8"/>
        <v>7000</v>
      </c>
      <c r="N20" s="52">
        <f>$E20</f>
        <v>2000</v>
      </c>
      <c r="O20" s="46">
        <f t="shared" si="10"/>
        <v>9000</v>
      </c>
      <c r="P20" s="52">
        <f>E20*((12-$D$5)/12)</f>
        <v>1000</v>
      </c>
      <c r="Q20" s="46">
        <f t="shared" si="11"/>
        <v>10000</v>
      </c>
      <c r="R20" s="52"/>
      <c r="S20" s="46"/>
      <c r="T20" s="52"/>
      <c r="U20" s="46"/>
      <c r="V20" s="52"/>
      <c r="W20" s="46"/>
      <c r="X20" s="52"/>
      <c r="Y20" s="46"/>
      <c r="Z20" s="52"/>
      <c r="AA20" s="46"/>
      <c r="AB20" s="52"/>
      <c r="AC20" s="46"/>
      <c r="AD20" s="52"/>
      <c r="AE20" s="46"/>
      <c r="AF20" s="52"/>
      <c r="AG20" s="46"/>
      <c r="AH20" s="52"/>
      <c r="AI20" s="46"/>
      <c r="AJ20" s="52"/>
      <c r="AK20" s="46"/>
      <c r="AL20" s="52"/>
      <c r="AM20" s="46"/>
      <c r="AN20" s="52"/>
      <c r="AO20" s="46"/>
      <c r="AP20" s="52"/>
      <c r="AQ20" s="46"/>
      <c r="AR20" s="52"/>
      <c r="AS20" s="46"/>
      <c r="AT20" s="52"/>
      <c r="AU20" s="46"/>
      <c r="AV20" s="52"/>
      <c r="AW20" s="46"/>
      <c r="AX20" s="52"/>
      <c r="AY20" s="46"/>
      <c r="AZ20" s="52"/>
      <c r="BA20" s="46"/>
      <c r="BB20" s="52"/>
      <c r="BC20" s="46"/>
      <c r="BD20" s="52"/>
      <c r="BE20" s="55"/>
    </row>
    <row r="21" spans="1:57" ht="15" customHeight="1" thickBot="1">
      <c r="A21" s="73" t="s">
        <v>43</v>
      </c>
      <c r="B21" s="22"/>
      <c r="C21" s="80"/>
      <c r="D21" s="74"/>
      <c r="E21" s="75"/>
      <c r="F21" s="76">
        <f>SUM(F19:F20)</f>
        <v>6500</v>
      </c>
      <c r="G21" s="22">
        <f aca="true" t="shared" si="15" ref="G21:BE21">SUM(G19:G20)</f>
        <v>6500</v>
      </c>
      <c r="H21" s="76">
        <f t="shared" si="15"/>
        <v>13000</v>
      </c>
      <c r="I21" s="22">
        <f t="shared" si="15"/>
        <v>19500</v>
      </c>
      <c r="J21" s="76">
        <f t="shared" si="15"/>
        <v>13000</v>
      </c>
      <c r="K21" s="22">
        <f t="shared" si="15"/>
        <v>32500</v>
      </c>
      <c r="L21" s="76">
        <f t="shared" si="15"/>
        <v>13000</v>
      </c>
      <c r="M21" s="22">
        <f t="shared" si="15"/>
        <v>45500</v>
      </c>
      <c r="N21" s="76">
        <f t="shared" si="15"/>
        <v>13000</v>
      </c>
      <c r="O21" s="22">
        <f t="shared" si="15"/>
        <v>58500</v>
      </c>
      <c r="P21" s="76">
        <f t="shared" si="15"/>
        <v>6500</v>
      </c>
      <c r="Q21" s="22">
        <f t="shared" si="15"/>
        <v>65000</v>
      </c>
      <c r="R21" s="76">
        <f t="shared" si="15"/>
        <v>0</v>
      </c>
      <c r="S21" s="22">
        <f t="shared" si="15"/>
        <v>0</v>
      </c>
      <c r="T21" s="76">
        <f t="shared" si="15"/>
        <v>0</v>
      </c>
      <c r="U21" s="22">
        <f t="shared" si="15"/>
        <v>0</v>
      </c>
      <c r="V21" s="76">
        <f t="shared" si="15"/>
        <v>0</v>
      </c>
      <c r="W21" s="22">
        <f t="shared" si="15"/>
        <v>0</v>
      </c>
      <c r="X21" s="76">
        <f t="shared" si="15"/>
        <v>0</v>
      </c>
      <c r="Y21" s="22">
        <f t="shared" si="15"/>
        <v>0</v>
      </c>
      <c r="Z21" s="76">
        <f t="shared" si="15"/>
        <v>0</v>
      </c>
      <c r="AA21" s="22">
        <f t="shared" si="15"/>
        <v>0</v>
      </c>
      <c r="AB21" s="76">
        <f t="shared" si="15"/>
        <v>0</v>
      </c>
      <c r="AC21" s="22">
        <f t="shared" si="15"/>
        <v>0</v>
      </c>
      <c r="AD21" s="76">
        <f t="shared" si="15"/>
        <v>0</v>
      </c>
      <c r="AE21" s="22">
        <f t="shared" si="15"/>
        <v>0</v>
      </c>
      <c r="AF21" s="76">
        <f t="shared" si="15"/>
        <v>0</v>
      </c>
      <c r="AG21" s="22">
        <f t="shared" si="15"/>
        <v>0</v>
      </c>
      <c r="AH21" s="76">
        <f t="shared" si="15"/>
        <v>0</v>
      </c>
      <c r="AI21" s="22">
        <f t="shared" si="15"/>
        <v>0</v>
      </c>
      <c r="AJ21" s="76">
        <f t="shared" si="15"/>
        <v>0</v>
      </c>
      <c r="AK21" s="22">
        <f t="shared" si="15"/>
        <v>0</v>
      </c>
      <c r="AL21" s="76">
        <f t="shared" si="15"/>
        <v>0</v>
      </c>
      <c r="AM21" s="22">
        <f t="shared" si="15"/>
        <v>0</v>
      </c>
      <c r="AN21" s="76">
        <f t="shared" si="15"/>
        <v>0</v>
      </c>
      <c r="AO21" s="22">
        <f t="shared" si="15"/>
        <v>0</v>
      </c>
      <c r="AP21" s="76">
        <f t="shared" si="15"/>
        <v>0</v>
      </c>
      <c r="AQ21" s="22">
        <f t="shared" si="15"/>
        <v>0</v>
      </c>
      <c r="AR21" s="76">
        <f t="shared" si="15"/>
        <v>0</v>
      </c>
      <c r="AS21" s="22">
        <f t="shared" si="15"/>
        <v>0</v>
      </c>
      <c r="AT21" s="76">
        <f t="shared" si="15"/>
        <v>0</v>
      </c>
      <c r="AU21" s="22">
        <f t="shared" si="15"/>
        <v>0</v>
      </c>
      <c r="AV21" s="76">
        <f t="shared" si="15"/>
        <v>0</v>
      </c>
      <c r="AW21" s="22">
        <f t="shared" si="15"/>
        <v>0</v>
      </c>
      <c r="AX21" s="76">
        <f t="shared" si="15"/>
        <v>0</v>
      </c>
      <c r="AY21" s="22">
        <f t="shared" si="15"/>
        <v>0</v>
      </c>
      <c r="AZ21" s="76">
        <f t="shared" si="15"/>
        <v>0</v>
      </c>
      <c r="BA21" s="22">
        <f t="shared" si="15"/>
        <v>0</v>
      </c>
      <c r="BB21" s="76">
        <f t="shared" si="15"/>
        <v>0</v>
      </c>
      <c r="BC21" s="22">
        <f t="shared" si="15"/>
        <v>0</v>
      </c>
      <c r="BD21" s="83">
        <f t="shared" si="15"/>
        <v>0</v>
      </c>
      <c r="BE21" s="78">
        <f t="shared" si="15"/>
        <v>0</v>
      </c>
    </row>
    <row r="22" spans="1:57" ht="15.75" customHeight="1" thickBot="1" thickTop="1">
      <c r="A22" s="56" t="s">
        <v>6</v>
      </c>
      <c r="B22" s="31">
        <f>SUM(B11:B16)+SUM(B19:B20)</f>
        <v>295500</v>
      </c>
      <c r="C22" s="31">
        <f>SUM(C11:C20)</f>
        <v>29500</v>
      </c>
      <c r="D22" s="82"/>
      <c r="E22" s="15"/>
      <c r="F22" s="57">
        <f>F17+F21</f>
        <v>11585.714285714286</v>
      </c>
      <c r="G22" s="31">
        <f aca="true" t="shared" si="16" ref="G22:BE22">G17+G21</f>
        <v>11585.714285714286</v>
      </c>
      <c r="H22" s="57">
        <f t="shared" si="16"/>
        <v>23171.428571428572</v>
      </c>
      <c r="I22" s="31">
        <f t="shared" si="16"/>
        <v>34757.142857142855</v>
      </c>
      <c r="J22" s="57">
        <f t="shared" si="16"/>
        <v>23171.428571428572</v>
      </c>
      <c r="K22" s="31">
        <f t="shared" si="16"/>
        <v>57928.57142857143</v>
      </c>
      <c r="L22" s="57">
        <f t="shared" si="16"/>
        <v>23171.428571428572</v>
      </c>
      <c r="M22" s="31">
        <f t="shared" si="16"/>
        <v>81100</v>
      </c>
      <c r="N22" s="57">
        <f t="shared" si="16"/>
        <v>23171.428571428572</v>
      </c>
      <c r="O22" s="31">
        <f t="shared" si="16"/>
        <v>104271.42857142858</v>
      </c>
      <c r="P22" s="57">
        <f t="shared" si="16"/>
        <v>15821.42857142857</v>
      </c>
      <c r="Q22" s="31">
        <f t="shared" si="16"/>
        <v>120092.85714285714</v>
      </c>
      <c r="R22" s="57">
        <f t="shared" si="16"/>
        <v>8471.42857142857</v>
      </c>
      <c r="S22" s="31">
        <f t="shared" si="16"/>
        <v>55064.28571428572</v>
      </c>
      <c r="T22" s="57">
        <f t="shared" si="16"/>
        <v>7935.714285714285</v>
      </c>
      <c r="U22" s="31">
        <f t="shared" si="16"/>
        <v>63000</v>
      </c>
      <c r="V22" s="57">
        <f t="shared" si="16"/>
        <v>7400</v>
      </c>
      <c r="W22" s="31">
        <f t="shared" si="16"/>
        <v>62900</v>
      </c>
      <c r="X22" s="57">
        <f t="shared" si="16"/>
        <v>7400</v>
      </c>
      <c r="Y22" s="31">
        <f t="shared" si="16"/>
        <v>70300</v>
      </c>
      <c r="Z22" s="57">
        <f t="shared" si="16"/>
        <v>7400</v>
      </c>
      <c r="AA22" s="31">
        <f t="shared" si="16"/>
        <v>77700</v>
      </c>
      <c r="AB22" s="57">
        <f t="shared" si="16"/>
        <v>7400</v>
      </c>
      <c r="AC22" s="31">
        <f t="shared" si="16"/>
        <v>85100</v>
      </c>
      <c r="AD22" s="57">
        <f t="shared" si="16"/>
        <v>7400</v>
      </c>
      <c r="AE22" s="31">
        <f t="shared" si="16"/>
        <v>92500</v>
      </c>
      <c r="AF22" s="57">
        <f t="shared" si="16"/>
        <v>7400</v>
      </c>
      <c r="AG22" s="31">
        <f t="shared" si="16"/>
        <v>99900</v>
      </c>
      <c r="AH22" s="57">
        <f t="shared" si="16"/>
        <v>7400</v>
      </c>
      <c r="AI22" s="31">
        <f t="shared" si="16"/>
        <v>107300</v>
      </c>
      <c r="AJ22" s="57">
        <f t="shared" si="16"/>
        <v>7400</v>
      </c>
      <c r="AK22" s="31">
        <f t="shared" si="16"/>
        <v>114700</v>
      </c>
      <c r="AL22" s="57">
        <f t="shared" si="16"/>
        <v>7400</v>
      </c>
      <c r="AM22" s="31">
        <f t="shared" si="16"/>
        <v>122100</v>
      </c>
      <c r="AN22" s="57">
        <f t="shared" si="16"/>
        <v>7400</v>
      </c>
      <c r="AO22" s="31">
        <f t="shared" si="16"/>
        <v>129500</v>
      </c>
      <c r="AP22" s="57">
        <f t="shared" si="16"/>
        <v>7400</v>
      </c>
      <c r="AQ22" s="31">
        <f t="shared" si="16"/>
        <v>136900</v>
      </c>
      <c r="AR22" s="57">
        <f t="shared" si="16"/>
        <v>7400</v>
      </c>
      <c r="AS22" s="31">
        <f t="shared" si="16"/>
        <v>144300</v>
      </c>
      <c r="AT22" s="57">
        <f t="shared" si="16"/>
        <v>7400</v>
      </c>
      <c r="AU22" s="31">
        <f t="shared" si="16"/>
        <v>151700</v>
      </c>
      <c r="AV22" s="57">
        <f t="shared" si="16"/>
        <v>7400</v>
      </c>
      <c r="AW22" s="31">
        <f t="shared" si="16"/>
        <v>159100</v>
      </c>
      <c r="AX22" s="57">
        <f t="shared" si="16"/>
        <v>7400</v>
      </c>
      <c r="AY22" s="31">
        <f t="shared" si="16"/>
        <v>166500</v>
      </c>
      <c r="AZ22" s="57">
        <f t="shared" si="16"/>
        <v>7400</v>
      </c>
      <c r="BA22" s="31">
        <f t="shared" si="16"/>
        <v>173900</v>
      </c>
      <c r="BB22" s="57">
        <f t="shared" si="16"/>
        <v>7400</v>
      </c>
      <c r="BC22" s="31">
        <f t="shared" si="16"/>
        <v>181300</v>
      </c>
      <c r="BD22" s="57">
        <f t="shared" si="16"/>
        <v>3700</v>
      </c>
      <c r="BE22" s="58">
        <f t="shared" si="16"/>
        <v>185000</v>
      </c>
    </row>
  </sheetData>
  <sheetProtection/>
  <mergeCells count="29">
    <mergeCell ref="F8:G8"/>
    <mergeCell ref="D8:D9"/>
    <mergeCell ref="C8:C9"/>
    <mergeCell ref="H8:I8"/>
    <mergeCell ref="E8:E9"/>
    <mergeCell ref="R8:S8"/>
    <mergeCell ref="T8:U8"/>
    <mergeCell ref="V8:W8"/>
    <mergeCell ref="J8:K8"/>
    <mergeCell ref="L8:M8"/>
    <mergeCell ref="N8:O8"/>
    <mergeCell ref="P8:Q8"/>
    <mergeCell ref="X8:Y8"/>
    <mergeCell ref="Z8:AA8"/>
    <mergeCell ref="AB8:AC8"/>
    <mergeCell ref="AD8:AE8"/>
    <mergeCell ref="AF8:AG8"/>
    <mergeCell ref="AH8:AI8"/>
    <mergeCell ref="AJ8:AK8"/>
    <mergeCell ref="AL8:AM8"/>
    <mergeCell ref="BD8:BE8"/>
    <mergeCell ref="AV8:AW8"/>
    <mergeCell ref="AX8:AY8"/>
    <mergeCell ref="AZ8:BA8"/>
    <mergeCell ref="BB8:BC8"/>
    <mergeCell ref="AN8:AO8"/>
    <mergeCell ref="AP8:AQ8"/>
    <mergeCell ref="AR8:AS8"/>
    <mergeCell ref="AT8:AU8"/>
  </mergeCells>
  <printOptions/>
  <pageMargins left="0.75" right="0.75" top="1" bottom="1" header="0.5" footer="0.5"/>
  <pageSetup fitToHeight="3" fitToWidth="3" horizontalDpi="600" verticalDpi="600" orientation="landscape" scale="80" r:id="rId1"/>
  <ignoredErrors>
    <ignoredError sqref="H7" unlockedFormula="1"/>
    <ignoredError sqref="I11:I16 K11:K16 M11:M16 O11:O12 Q11:Q12 S11:S12 U11:U12 W11:W12 Y11:Y12 AA11:AA12 AC11:BB11 BD11:BD12 AC12:BB12 N13 P13 O14:O15 Q14:R14 T14:T15 Q15:R15 N16 P16 G17 I19:N19 P19:P20 I20:N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2005-09-13T22:48:21Z</cp:lastPrinted>
  <dcterms:created xsi:type="dcterms:W3CDTF">2005-07-12T22:35:31Z</dcterms:created>
  <dcterms:modified xsi:type="dcterms:W3CDTF">2005-10-07T19:25:37Z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TC100354791033</vt:lpwstr>
  </property>
</Properties>
</file>